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2" yWindow="480" windowWidth="21456" windowHeight="9732" tabRatio="852"/>
  </bookViews>
  <sheets>
    <sheet name="Electric Summary" sheetId="43" r:id="rId1"/>
    <sheet name="Gas Summary" sheetId="49" r:id="rId2"/>
    <sheet name="Residential Equipment - Elec" sheetId="1" r:id="rId3"/>
    <sheet name="Residential Audit - Elec" sheetId="38" r:id="rId4"/>
    <sheet name="Residential L.M. - Elec" sheetId="37" r:id="rId5"/>
    <sheet name="Residential Recycling - Elec" sheetId="39" r:id="rId6"/>
    <sheet name="Nonresidential Equipment - Elec" sheetId="40" r:id="rId7"/>
    <sheet name="Nonresidential Audit - Elec" sheetId="42" r:id="rId8"/>
    <sheet name="Nonresidential Custom - Elec" sheetId="41" r:id="rId9"/>
    <sheet name="Residential Equipment - Gas" sheetId="44" r:id="rId10"/>
    <sheet name="Residential Audit - Gas" sheetId="45" r:id="rId11"/>
    <sheet name="Nonresidential Equipment - Gas" sheetId="46" r:id="rId12"/>
    <sheet name="Nonresidential Audit - Gas" sheetId="48" r:id="rId13"/>
    <sheet name="Nonresidential Custom - Gas" sheetId="47" r:id="rId14"/>
  </sheets>
  <calcPr calcId="152511"/>
</workbook>
</file>

<file path=xl/calcChain.xml><?xml version="1.0" encoding="utf-8"?>
<calcChain xmlns="http://schemas.openxmlformats.org/spreadsheetml/2006/main">
  <c r="B54" i="1" l="1"/>
  <c r="B55" i="1"/>
  <c r="C14" i="37"/>
  <c r="C17" i="37" s="1"/>
  <c r="E13" i="37" l="1"/>
  <c r="F13" i="37"/>
  <c r="G13" i="37"/>
  <c r="D13" i="37"/>
  <c r="C13" i="37"/>
  <c r="C15" i="37" s="1"/>
  <c r="C16" i="37"/>
  <c r="J53" i="49"/>
  <c r="I53" i="49"/>
  <c r="H53" i="49"/>
  <c r="G53" i="49"/>
  <c r="F53" i="49"/>
  <c r="E53" i="49"/>
  <c r="D53" i="49"/>
  <c r="C53" i="49"/>
  <c r="B53" i="49"/>
  <c r="J52" i="49"/>
  <c r="I52" i="49"/>
  <c r="H52" i="49"/>
  <c r="G52" i="49"/>
  <c r="F52" i="49"/>
  <c r="E52" i="49"/>
  <c r="D52" i="49"/>
  <c r="C52" i="49"/>
  <c r="B52" i="49"/>
  <c r="J51" i="49"/>
  <c r="I51" i="49"/>
  <c r="H51" i="49"/>
  <c r="G51" i="49"/>
  <c r="F51" i="49"/>
  <c r="E51" i="49"/>
  <c r="D51" i="49"/>
  <c r="C51" i="49"/>
  <c r="B51" i="49"/>
  <c r="J50" i="49"/>
  <c r="I50" i="49"/>
  <c r="H50" i="49"/>
  <c r="G50" i="49"/>
  <c r="F50" i="49"/>
  <c r="E50" i="49"/>
  <c r="D50" i="49"/>
  <c r="C50" i="49"/>
  <c r="B50" i="49"/>
  <c r="J49" i="49"/>
  <c r="I49" i="49"/>
  <c r="H49" i="49"/>
  <c r="G49" i="49"/>
  <c r="F49" i="49"/>
  <c r="E49" i="49"/>
  <c r="D49" i="49"/>
  <c r="C49" i="49"/>
  <c r="B49" i="49"/>
  <c r="J48" i="49"/>
  <c r="I48" i="49"/>
  <c r="H48" i="49"/>
  <c r="G48" i="49"/>
  <c r="F48" i="49"/>
  <c r="E48" i="49"/>
  <c r="D48" i="49"/>
  <c r="C48" i="49"/>
  <c r="B48" i="49"/>
  <c r="J47" i="49"/>
  <c r="I47" i="49"/>
  <c r="H47" i="49"/>
  <c r="G47" i="49"/>
  <c r="F47" i="49"/>
  <c r="E47" i="49"/>
  <c r="D47" i="49"/>
  <c r="C47" i="49"/>
  <c r="B47" i="49"/>
  <c r="J46" i="49"/>
  <c r="I46" i="49"/>
  <c r="H46" i="49"/>
  <c r="G46" i="49"/>
  <c r="F46" i="49"/>
  <c r="E46" i="49"/>
  <c r="D46" i="49"/>
  <c r="C46" i="49"/>
  <c r="B46" i="49"/>
  <c r="J45" i="49"/>
  <c r="I45" i="49"/>
  <c r="H45" i="49"/>
  <c r="G45" i="49"/>
  <c r="F45" i="49"/>
  <c r="E45" i="49"/>
  <c r="D45" i="49"/>
  <c r="C45" i="49"/>
  <c r="B45" i="49"/>
  <c r="J44" i="49"/>
  <c r="I44" i="49"/>
  <c r="H44" i="49"/>
  <c r="G44" i="49"/>
  <c r="F44" i="49"/>
  <c r="E44" i="49"/>
  <c r="D44" i="49"/>
  <c r="C44" i="49"/>
  <c r="B44" i="49"/>
  <c r="J43" i="49"/>
  <c r="I43" i="49"/>
  <c r="H43" i="49"/>
  <c r="G43" i="49"/>
  <c r="F43" i="49"/>
  <c r="E43" i="49"/>
  <c r="D43" i="49"/>
  <c r="C43" i="49"/>
  <c r="B43" i="49"/>
  <c r="J42" i="49"/>
  <c r="I42" i="49"/>
  <c r="H42" i="49"/>
  <c r="G42" i="49"/>
  <c r="F42" i="49"/>
  <c r="E42" i="49"/>
  <c r="D42" i="49"/>
  <c r="C42" i="49"/>
  <c r="B42" i="49"/>
  <c r="J41" i="49"/>
  <c r="I41" i="49"/>
  <c r="H41" i="49"/>
  <c r="G41" i="49"/>
  <c r="F41" i="49"/>
  <c r="E41" i="49"/>
  <c r="D41" i="49"/>
  <c r="C41" i="49"/>
  <c r="B41" i="49"/>
  <c r="J40" i="49"/>
  <c r="I40" i="49"/>
  <c r="H40" i="49"/>
  <c r="G40" i="49"/>
  <c r="F40" i="49"/>
  <c r="E40" i="49"/>
  <c r="D40" i="49"/>
  <c r="C40" i="49"/>
  <c r="B40" i="49"/>
  <c r="J39" i="49"/>
  <c r="I39" i="49"/>
  <c r="H39" i="49"/>
  <c r="G39" i="49"/>
  <c r="F39" i="49"/>
  <c r="E39" i="49"/>
  <c r="D39" i="49"/>
  <c r="C39" i="49"/>
  <c r="B39" i="49"/>
  <c r="J38" i="49"/>
  <c r="I38" i="49"/>
  <c r="H38" i="49"/>
  <c r="G38" i="49"/>
  <c r="F38" i="49"/>
  <c r="E38" i="49"/>
  <c r="D38" i="49"/>
  <c r="C38" i="49"/>
  <c r="B38" i="49"/>
  <c r="J37" i="49"/>
  <c r="I37" i="49"/>
  <c r="H37" i="49"/>
  <c r="G37" i="49"/>
  <c r="F37" i="49"/>
  <c r="E37" i="49"/>
  <c r="D37" i="49"/>
  <c r="C37" i="49"/>
  <c r="B37" i="49"/>
  <c r="J36" i="49"/>
  <c r="I36" i="49"/>
  <c r="H36" i="49"/>
  <c r="G36" i="49"/>
  <c r="F36" i="49"/>
  <c r="E36" i="49"/>
  <c r="D36" i="49"/>
  <c r="C36" i="49"/>
  <c r="B36" i="49"/>
  <c r="J35" i="49"/>
  <c r="I35" i="49"/>
  <c r="H35" i="49"/>
  <c r="G35" i="49"/>
  <c r="F35" i="49"/>
  <c r="E35" i="49"/>
  <c r="D35" i="49"/>
  <c r="C35" i="49"/>
  <c r="B35" i="49"/>
  <c r="J34" i="49"/>
  <c r="I34" i="49"/>
  <c r="H34" i="49"/>
  <c r="G34" i="49"/>
  <c r="F34" i="49"/>
  <c r="E34" i="49"/>
  <c r="D34" i="49"/>
  <c r="C34" i="49"/>
  <c r="B34" i="49"/>
  <c r="J33" i="49"/>
  <c r="I33" i="49"/>
  <c r="H33" i="49"/>
  <c r="G33" i="49"/>
  <c r="F33" i="49"/>
  <c r="E33" i="49"/>
  <c r="D33" i="49"/>
  <c r="C33" i="49"/>
  <c r="B33" i="49"/>
  <c r="J32" i="49"/>
  <c r="I32" i="49"/>
  <c r="H32" i="49"/>
  <c r="G32" i="49"/>
  <c r="F32" i="49"/>
  <c r="E32" i="49"/>
  <c r="D32" i="49"/>
  <c r="C32" i="49"/>
  <c r="B32" i="49"/>
  <c r="J31" i="49"/>
  <c r="I31" i="49"/>
  <c r="H31" i="49"/>
  <c r="G31" i="49"/>
  <c r="F31" i="49"/>
  <c r="E31" i="49"/>
  <c r="D31" i="49"/>
  <c r="C31" i="49"/>
  <c r="B31" i="49"/>
  <c r="J30" i="49"/>
  <c r="I30" i="49"/>
  <c r="H30" i="49"/>
  <c r="G30" i="49"/>
  <c r="F30" i="49"/>
  <c r="E30" i="49"/>
  <c r="D30" i="49"/>
  <c r="C30" i="49"/>
  <c r="B30" i="49"/>
  <c r="J29" i="49"/>
  <c r="I29" i="49"/>
  <c r="H29" i="49"/>
  <c r="G29" i="49"/>
  <c r="F29" i="49"/>
  <c r="E29" i="49"/>
  <c r="D29" i="49"/>
  <c r="C29" i="49"/>
  <c r="B29" i="49"/>
  <c r="J28" i="49"/>
  <c r="I28" i="49"/>
  <c r="H28" i="49"/>
  <c r="G28" i="49"/>
  <c r="F28" i="49"/>
  <c r="E28" i="49"/>
  <c r="D28" i="49"/>
  <c r="C28" i="49"/>
  <c r="B28" i="49"/>
  <c r="J27" i="49"/>
  <c r="I27" i="49"/>
  <c r="H27" i="49"/>
  <c r="G27" i="49"/>
  <c r="F27" i="49"/>
  <c r="E27" i="49"/>
  <c r="D27" i="49"/>
  <c r="C27" i="49"/>
  <c r="B27" i="49"/>
  <c r="J26" i="49"/>
  <c r="I26" i="49"/>
  <c r="H26" i="49"/>
  <c r="G26" i="49"/>
  <c r="F26" i="49"/>
  <c r="E26" i="49"/>
  <c r="D26" i="49"/>
  <c r="C26" i="49"/>
  <c r="B26" i="49"/>
  <c r="J25" i="49"/>
  <c r="I25" i="49"/>
  <c r="H25" i="49"/>
  <c r="G25" i="49"/>
  <c r="F25" i="49"/>
  <c r="E25" i="49"/>
  <c r="D25" i="49"/>
  <c r="C25" i="49"/>
  <c r="B25" i="49"/>
  <c r="J24" i="49"/>
  <c r="I24" i="49"/>
  <c r="H24" i="49"/>
  <c r="G24" i="49"/>
  <c r="F24" i="49"/>
  <c r="E24" i="49"/>
  <c r="D24" i="49"/>
  <c r="C24" i="49"/>
  <c r="B24" i="49"/>
  <c r="C9" i="49"/>
  <c r="J55" i="48"/>
  <c r="I55" i="48"/>
  <c r="H55" i="48"/>
  <c r="G55" i="48"/>
  <c r="F55" i="48"/>
  <c r="E55" i="48"/>
  <c r="D55" i="48"/>
  <c r="C55" i="48"/>
  <c r="B55" i="48"/>
  <c r="J54" i="48"/>
  <c r="I54" i="48"/>
  <c r="H54" i="48"/>
  <c r="G54" i="48"/>
  <c r="F54" i="48"/>
  <c r="E54" i="48"/>
  <c r="D54" i="48"/>
  <c r="C54" i="48"/>
  <c r="B54" i="48"/>
  <c r="J55" i="47"/>
  <c r="I55" i="47"/>
  <c r="H55" i="47"/>
  <c r="G55" i="47"/>
  <c r="F55" i="47"/>
  <c r="E55" i="47"/>
  <c r="D55" i="47"/>
  <c r="C55" i="47"/>
  <c r="B55" i="47"/>
  <c r="J54" i="47"/>
  <c r="I54" i="47"/>
  <c r="H54" i="47"/>
  <c r="G54" i="47"/>
  <c r="F54" i="47"/>
  <c r="E54" i="47"/>
  <c r="D54" i="47"/>
  <c r="C54" i="47"/>
  <c r="B54" i="47"/>
  <c r="J55" i="46"/>
  <c r="I55" i="46"/>
  <c r="H55" i="46"/>
  <c r="G55" i="46"/>
  <c r="F55" i="46"/>
  <c r="E55" i="46"/>
  <c r="D55" i="46"/>
  <c r="C55" i="46"/>
  <c r="B55" i="46"/>
  <c r="J54" i="46"/>
  <c r="I54" i="46"/>
  <c r="H54" i="46"/>
  <c r="G54" i="46"/>
  <c r="F54" i="46"/>
  <c r="E54" i="46"/>
  <c r="D54" i="46"/>
  <c r="C54" i="46"/>
  <c r="B54" i="46"/>
  <c r="J55" i="45"/>
  <c r="I55" i="45"/>
  <c r="H55" i="45"/>
  <c r="G55" i="45"/>
  <c r="F55" i="45"/>
  <c r="E55" i="45"/>
  <c r="D55" i="45"/>
  <c r="C55" i="45"/>
  <c r="B55" i="45"/>
  <c r="J54" i="45"/>
  <c r="I54" i="45"/>
  <c r="H54" i="45"/>
  <c r="G54" i="45"/>
  <c r="F54" i="45"/>
  <c r="E54" i="45"/>
  <c r="D54" i="45"/>
  <c r="C54" i="45"/>
  <c r="B54" i="45"/>
  <c r="E13" i="47" l="1"/>
  <c r="E13" i="46"/>
  <c r="D13" i="48"/>
  <c r="F13" i="45"/>
  <c r="B55" i="49"/>
  <c r="D55" i="49"/>
  <c r="F55" i="49"/>
  <c r="H55" i="49"/>
  <c r="J54" i="49"/>
  <c r="E13" i="45"/>
  <c r="G13" i="45"/>
  <c r="G13" i="46"/>
  <c r="G13" i="47"/>
  <c r="G13" i="48"/>
  <c r="F13" i="46"/>
  <c r="F13" i="47"/>
  <c r="F13" i="48"/>
  <c r="F54" i="49"/>
  <c r="D13" i="47"/>
  <c r="E13" i="48"/>
  <c r="D13" i="46"/>
  <c r="B54" i="49"/>
  <c r="J55" i="49"/>
  <c r="D13" i="45"/>
  <c r="D54" i="49"/>
  <c r="H54" i="49"/>
  <c r="C54" i="49"/>
  <c r="E54" i="49"/>
  <c r="G54" i="49"/>
  <c r="I54" i="49"/>
  <c r="C55" i="49"/>
  <c r="E55" i="49"/>
  <c r="G55" i="49"/>
  <c r="I55" i="49"/>
  <c r="D13" i="49" l="1"/>
  <c r="F13" i="49"/>
  <c r="E13" i="49"/>
  <c r="G13" i="49"/>
  <c r="J55" i="44" l="1"/>
  <c r="I55" i="44"/>
  <c r="H55" i="44"/>
  <c r="G55" i="44"/>
  <c r="F55" i="44"/>
  <c r="E55" i="44"/>
  <c r="D55" i="44"/>
  <c r="C55" i="44"/>
  <c r="B55" i="44"/>
  <c r="J54" i="44"/>
  <c r="I54" i="44"/>
  <c r="H54" i="44"/>
  <c r="G54" i="44"/>
  <c r="F54" i="44"/>
  <c r="E54" i="44"/>
  <c r="D54" i="44"/>
  <c r="C54" i="44"/>
  <c r="B54" i="44"/>
  <c r="I53" i="43"/>
  <c r="H53" i="43"/>
  <c r="G53" i="43"/>
  <c r="F53" i="43"/>
  <c r="E53" i="43"/>
  <c r="D53" i="43"/>
  <c r="C53" i="43"/>
  <c r="B53" i="43"/>
  <c r="I52" i="43"/>
  <c r="H52" i="43"/>
  <c r="G52" i="43"/>
  <c r="F52" i="43"/>
  <c r="E52" i="43"/>
  <c r="D52" i="43"/>
  <c r="C52" i="43"/>
  <c r="B52" i="43"/>
  <c r="I51" i="43"/>
  <c r="H51" i="43"/>
  <c r="G51" i="43"/>
  <c r="F51" i="43"/>
  <c r="E51" i="43"/>
  <c r="D51" i="43"/>
  <c r="C51" i="43"/>
  <c r="B51" i="43"/>
  <c r="I50" i="43"/>
  <c r="H50" i="43"/>
  <c r="G50" i="43"/>
  <c r="F50" i="43"/>
  <c r="E50" i="43"/>
  <c r="D50" i="43"/>
  <c r="C50" i="43"/>
  <c r="B50" i="43"/>
  <c r="I49" i="43"/>
  <c r="H49" i="43"/>
  <c r="G49" i="43"/>
  <c r="F49" i="43"/>
  <c r="E49" i="43"/>
  <c r="D49" i="43"/>
  <c r="C49" i="43"/>
  <c r="B49" i="43"/>
  <c r="I48" i="43"/>
  <c r="H48" i="43"/>
  <c r="G48" i="43"/>
  <c r="F48" i="43"/>
  <c r="E48" i="43"/>
  <c r="D48" i="43"/>
  <c r="C48" i="43"/>
  <c r="B48" i="43"/>
  <c r="I47" i="43"/>
  <c r="H47" i="43"/>
  <c r="G47" i="43"/>
  <c r="F47" i="43"/>
  <c r="E47" i="43"/>
  <c r="D47" i="43"/>
  <c r="C47" i="43"/>
  <c r="B47" i="43"/>
  <c r="I46" i="43"/>
  <c r="H46" i="43"/>
  <c r="G46" i="43"/>
  <c r="F46" i="43"/>
  <c r="E46" i="43"/>
  <c r="D46" i="43"/>
  <c r="C46" i="43"/>
  <c r="B46" i="43"/>
  <c r="I45" i="43"/>
  <c r="H45" i="43"/>
  <c r="G45" i="43"/>
  <c r="F45" i="43"/>
  <c r="E45" i="43"/>
  <c r="D45" i="43"/>
  <c r="C45" i="43"/>
  <c r="B45" i="43"/>
  <c r="I44" i="43"/>
  <c r="H44" i="43"/>
  <c r="G44" i="43"/>
  <c r="F44" i="43"/>
  <c r="E44" i="43"/>
  <c r="D44" i="43"/>
  <c r="C44" i="43"/>
  <c r="B44" i="43"/>
  <c r="I43" i="43"/>
  <c r="H43" i="43"/>
  <c r="G43" i="43"/>
  <c r="F43" i="43"/>
  <c r="E43" i="43"/>
  <c r="D43" i="43"/>
  <c r="C43" i="43"/>
  <c r="B43" i="43"/>
  <c r="I42" i="43"/>
  <c r="H42" i="43"/>
  <c r="G42" i="43"/>
  <c r="F42" i="43"/>
  <c r="E42" i="43"/>
  <c r="D42" i="43"/>
  <c r="C42" i="43"/>
  <c r="B42" i="43"/>
  <c r="I41" i="43"/>
  <c r="H41" i="43"/>
  <c r="G41" i="43"/>
  <c r="F41" i="43"/>
  <c r="E41" i="43"/>
  <c r="D41" i="43"/>
  <c r="C41" i="43"/>
  <c r="B41" i="43"/>
  <c r="I40" i="43"/>
  <c r="H40" i="43"/>
  <c r="G40" i="43"/>
  <c r="F40" i="43"/>
  <c r="E40" i="43"/>
  <c r="D40" i="43"/>
  <c r="C40" i="43"/>
  <c r="B40" i="43"/>
  <c r="I39" i="43"/>
  <c r="H39" i="43"/>
  <c r="G39" i="43"/>
  <c r="F39" i="43"/>
  <c r="E39" i="43"/>
  <c r="D39" i="43"/>
  <c r="C39" i="43"/>
  <c r="B39" i="43"/>
  <c r="I38" i="43"/>
  <c r="H38" i="43"/>
  <c r="G38" i="43"/>
  <c r="F38" i="43"/>
  <c r="E38" i="43"/>
  <c r="D38" i="43"/>
  <c r="C38" i="43"/>
  <c r="B38" i="43"/>
  <c r="I37" i="43"/>
  <c r="H37" i="43"/>
  <c r="G37" i="43"/>
  <c r="F37" i="43"/>
  <c r="E37" i="43"/>
  <c r="D37" i="43"/>
  <c r="C37" i="43"/>
  <c r="B37" i="43"/>
  <c r="I36" i="43"/>
  <c r="H36" i="43"/>
  <c r="G36" i="43"/>
  <c r="F36" i="43"/>
  <c r="E36" i="43"/>
  <c r="D36" i="43"/>
  <c r="C36" i="43"/>
  <c r="B36" i="43"/>
  <c r="I35" i="43"/>
  <c r="H35" i="43"/>
  <c r="G35" i="43"/>
  <c r="F35" i="43"/>
  <c r="E35" i="43"/>
  <c r="D35" i="43"/>
  <c r="C35" i="43"/>
  <c r="B35" i="43"/>
  <c r="I34" i="43"/>
  <c r="H34" i="43"/>
  <c r="G34" i="43"/>
  <c r="F34" i="43"/>
  <c r="E34" i="43"/>
  <c r="D34" i="43"/>
  <c r="C34" i="43"/>
  <c r="B34" i="43"/>
  <c r="I33" i="43"/>
  <c r="H33" i="43"/>
  <c r="G33" i="43"/>
  <c r="F33" i="43"/>
  <c r="E33" i="43"/>
  <c r="D33" i="43"/>
  <c r="C33" i="43"/>
  <c r="B33" i="43"/>
  <c r="I32" i="43"/>
  <c r="H32" i="43"/>
  <c r="G32" i="43"/>
  <c r="F32" i="43"/>
  <c r="E32" i="43"/>
  <c r="D32" i="43"/>
  <c r="C32" i="43"/>
  <c r="B32" i="43"/>
  <c r="I31" i="43"/>
  <c r="H31" i="43"/>
  <c r="G31" i="43"/>
  <c r="F31" i="43"/>
  <c r="E31" i="43"/>
  <c r="D31" i="43"/>
  <c r="C31" i="43"/>
  <c r="B31" i="43"/>
  <c r="I30" i="43"/>
  <c r="H30" i="43"/>
  <c r="G30" i="43"/>
  <c r="F30" i="43"/>
  <c r="E30" i="43"/>
  <c r="D30" i="43"/>
  <c r="C30" i="43"/>
  <c r="B30" i="43"/>
  <c r="I29" i="43"/>
  <c r="H29" i="43"/>
  <c r="G29" i="43"/>
  <c r="F29" i="43"/>
  <c r="E29" i="43"/>
  <c r="D29" i="43"/>
  <c r="C29" i="43"/>
  <c r="B29" i="43"/>
  <c r="I28" i="43"/>
  <c r="H28" i="43"/>
  <c r="G28" i="43"/>
  <c r="F28" i="43"/>
  <c r="E28" i="43"/>
  <c r="D28" i="43"/>
  <c r="C28" i="43"/>
  <c r="B28" i="43"/>
  <c r="I27" i="43"/>
  <c r="H27" i="43"/>
  <c r="G27" i="43"/>
  <c r="F27" i="43"/>
  <c r="E27" i="43"/>
  <c r="D27" i="43"/>
  <c r="C27" i="43"/>
  <c r="B27" i="43"/>
  <c r="I26" i="43"/>
  <c r="H26" i="43"/>
  <c r="G26" i="43"/>
  <c r="F26" i="43"/>
  <c r="E26" i="43"/>
  <c r="D26" i="43"/>
  <c r="C26" i="43"/>
  <c r="B26" i="43"/>
  <c r="I25" i="43"/>
  <c r="H25" i="43"/>
  <c r="G25" i="43"/>
  <c r="F25" i="43"/>
  <c r="E25" i="43"/>
  <c r="D25" i="43"/>
  <c r="C25" i="43"/>
  <c r="B25" i="43"/>
  <c r="I24" i="43"/>
  <c r="H24" i="43"/>
  <c r="G24" i="43"/>
  <c r="F24" i="43"/>
  <c r="E24" i="43"/>
  <c r="D24" i="43"/>
  <c r="C24" i="43"/>
  <c r="B24" i="43"/>
  <c r="I55" i="42"/>
  <c r="H55" i="42"/>
  <c r="G55" i="42"/>
  <c r="F55" i="42"/>
  <c r="E55" i="42"/>
  <c r="D55" i="42"/>
  <c r="C55" i="42"/>
  <c r="B55" i="42"/>
  <c r="I54" i="42"/>
  <c r="H54" i="42"/>
  <c r="G54" i="42"/>
  <c r="F54" i="42"/>
  <c r="E54" i="42"/>
  <c r="D54" i="42"/>
  <c r="C54" i="42"/>
  <c r="B54" i="42"/>
  <c r="I55" i="41"/>
  <c r="H55" i="41"/>
  <c r="G55" i="41"/>
  <c r="F55" i="41"/>
  <c r="E55" i="41"/>
  <c r="D55" i="41"/>
  <c r="C55" i="41"/>
  <c r="B55" i="41"/>
  <c r="I54" i="41"/>
  <c r="H54" i="41"/>
  <c r="G54" i="41"/>
  <c r="F54" i="41"/>
  <c r="E54" i="41"/>
  <c r="D54" i="41"/>
  <c r="C54" i="41"/>
  <c r="B54" i="41"/>
  <c r="I55" i="40"/>
  <c r="H55" i="40"/>
  <c r="G55" i="40"/>
  <c r="F55" i="40"/>
  <c r="E55" i="40"/>
  <c r="D55" i="40"/>
  <c r="C55" i="40"/>
  <c r="B55" i="40"/>
  <c r="I54" i="40"/>
  <c r="H54" i="40"/>
  <c r="G54" i="40"/>
  <c r="F54" i="40"/>
  <c r="E54" i="40"/>
  <c r="D54" i="40"/>
  <c r="C54" i="40"/>
  <c r="B54" i="40"/>
  <c r="I55" i="39"/>
  <c r="H55" i="39"/>
  <c r="G55" i="39"/>
  <c r="F55" i="39"/>
  <c r="E55" i="39"/>
  <c r="D55" i="39"/>
  <c r="C55" i="39"/>
  <c r="B55" i="39"/>
  <c r="I54" i="39"/>
  <c r="H54" i="39"/>
  <c r="G54" i="39"/>
  <c r="F54" i="39"/>
  <c r="E54" i="39"/>
  <c r="D54" i="39"/>
  <c r="C54" i="39"/>
  <c r="B54" i="39"/>
  <c r="I55" i="38"/>
  <c r="H55" i="38"/>
  <c r="G55" i="38"/>
  <c r="F55" i="38"/>
  <c r="E55" i="38"/>
  <c r="D55" i="38"/>
  <c r="C55" i="38"/>
  <c r="B55" i="38"/>
  <c r="I54" i="38"/>
  <c r="H54" i="38"/>
  <c r="G54" i="38"/>
  <c r="F54" i="38"/>
  <c r="E54" i="38"/>
  <c r="D54" i="38"/>
  <c r="C54" i="38"/>
  <c r="B54" i="38"/>
  <c r="I55" i="1"/>
  <c r="I54" i="1"/>
  <c r="G13" i="44" l="1"/>
  <c r="E13" i="41"/>
  <c r="E13" i="38"/>
  <c r="F13" i="40"/>
  <c r="F13" i="39"/>
  <c r="F13" i="41"/>
  <c r="D13" i="39"/>
  <c r="F13" i="42"/>
  <c r="D55" i="43"/>
  <c r="F55" i="43"/>
  <c r="H55" i="43"/>
  <c r="E13" i="39"/>
  <c r="E13" i="40"/>
  <c r="D13" i="42"/>
  <c r="F13" i="44"/>
  <c r="E13" i="44"/>
  <c r="D13" i="40"/>
  <c r="D54" i="43"/>
  <c r="H54" i="43"/>
  <c r="F54" i="43"/>
  <c r="C55" i="43"/>
  <c r="E55" i="43"/>
  <c r="G55" i="43"/>
  <c r="I55" i="43"/>
  <c r="E13" i="42"/>
  <c r="F13" i="38"/>
  <c r="D13" i="44"/>
  <c r="C54" i="43"/>
  <c r="E54" i="43"/>
  <c r="G54" i="43"/>
  <c r="I54" i="43"/>
  <c r="B55" i="43"/>
  <c r="B54" i="43"/>
  <c r="D13" i="41"/>
  <c r="D13" i="38"/>
  <c r="D13" i="43" l="1"/>
  <c r="E13" i="43"/>
  <c r="H55" i="1" l="1"/>
  <c r="G55" i="1"/>
  <c r="F55" i="1"/>
  <c r="E55" i="1"/>
  <c r="D55" i="1"/>
  <c r="C55" i="1"/>
  <c r="H54" i="1"/>
  <c r="G54" i="1"/>
  <c r="F54" i="1"/>
  <c r="E54" i="1"/>
  <c r="D54" i="1"/>
  <c r="C54" i="1"/>
  <c r="D13" i="1" l="1"/>
  <c r="E13" i="1"/>
  <c r="J55" i="39" l="1"/>
  <c r="G13" i="39" s="1"/>
  <c r="J54" i="39"/>
  <c r="J55" i="40" l="1"/>
  <c r="G13" i="40" s="1"/>
  <c r="J54" i="40"/>
  <c r="J54" i="38" l="1"/>
  <c r="J55" i="38"/>
  <c r="G13" i="38" s="1"/>
  <c r="J55" i="42" l="1"/>
  <c r="G13" i="42" s="1"/>
  <c r="J54" i="42"/>
  <c r="J55" i="41"/>
  <c r="G13" i="41" s="1"/>
  <c r="J54" i="41"/>
  <c r="J53" i="43" l="1"/>
  <c r="J52" i="43"/>
  <c r="J51" i="43"/>
  <c r="J50" i="43"/>
  <c r="J49" i="43"/>
  <c r="J48" i="43"/>
  <c r="J47" i="43"/>
  <c r="J46" i="43"/>
  <c r="J45" i="43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55" i="1" l="1"/>
  <c r="G13" i="1" s="1"/>
  <c r="J54" i="1"/>
  <c r="J24" i="43"/>
  <c r="J54" i="43" l="1"/>
  <c r="J55" i="43"/>
  <c r="G13" i="43" s="1"/>
  <c r="G14" i="37" l="1"/>
  <c r="G17" i="37" l="1"/>
  <c r="G15" i="37"/>
  <c r="G16" i="37"/>
  <c r="E14" i="37"/>
  <c r="D14" i="37"/>
  <c r="F14" i="37"/>
  <c r="F17" i="37" l="1"/>
  <c r="F16" i="37"/>
  <c r="F15" i="37"/>
  <c r="D17" i="37"/>
  <c r="D15" i="37"/>
  <c r="D16" i="37"/>
  <c r="E17" i="37"/>
  <c r="E16" i="37"/>
  <c r="E15" i="37"/>
  <c r="C14" i="41" l="1"/>
  <c r="C17" i="41" s="1"/>
  <c r="C14" i="39" l="1"/>
  <c r="C17" i="39" s="1"/>
  <c r="C14" i="42"/>
  <c r="C17" i="42" s="1"/>
  <c r="C14" i="38"/>
  <c r="C17" i="38" s="1"/>
  <c r="C14" i="40"/>
  <c r="C17" i="40" s="1"/>
  <c r="C13" i="41"/>
  <c r="C13" i="39"/>
  <c r="C13" i="40"/>
  <c r="C13" i="38"/>
  <c r="C16" i="38" l="1"/>
  <c r="C15" i="38"/>
  <c r="C15" i="41"/>
  <c r="C16" i="41"/>
  <c r="C16" i="40"/>
  <c r="C15" i="40"/>
  <c r="C15" i="39"/>
  <c r="C16" i="39"/>
  <c r="C14" i="1"/>
  <c r="C17" i="1" s="1"/>
  <c r="C7" i="43"/>
  <c r="C14" i="43" s="1"/>
  <c r="C17" i="43" s="1"/>
  <c r="C9" i="43" l="1"/>
  <c r="F13" i="43" s="1"/>
  <c r="F13" i="1"/>
  <c r="C13" i="1"/>
  <c r="G14" i="39"/>
  <c r="F14" i="39"/>
  <c r="D14" i="39"/>
  <c r="E14" i="39"/>
  <c r="G14" i="38"/>
  <c r="E14" i="38"/>
  <c r="F14" i="38"/>
  <c r="D14" i="38"/>
  <c r="D14" i="1"/>
  <c r="E14" i="1"/>
  <c r="G14" i="1"/>
  <c r="F14" i="1"/>
  <c r="G14" i="40"/>
  <c r="E14" i="40"/>
  <c r="F14" i="40"/>
  <c r="D14" i="40"/>
  <c r="C16" i="1" l="1"/>
  <c r="C15" i="1"/>
  <c r="C13" i="42"/>
  <c r="C8" i="43"/>
  <c r="C13" i="43" s="1"/>
  <c r="F17" i="40"/>
  <c r="F16" i="40"/>
  <c r="F15" i="40"/>
  <c r="G17" i="1"/>
  <c r="G15" i="1"/>
  <c r="G16" i="1"/>
  <c r="G17" i="38"/>
  <c r="G16" i="38"/>
  <c r="G15" i="38"/>
  <c r="G16" i="39"/>
  <c r="G17" i="39"/>
  <c r="G15" i="39"/>
  <c r="E15" i="40"/>
  <c r="E16" i="40"/>
  <c r="E17" i="40"/>
  <c r="D16" i="38"/>
  <c r="D17" i="38"/>
  <c r="D15" i="38"/>
  <c r="E16" i="39"/>
  <c r="E15" i="39"/>
  <c r="E17" i="39"/>
  <c r="E14" i="41"/>
  <c r="G14" i="41"/>
  <c r="F14" i="41"/>
  <c r="D14" i="41"/>
  <c r="G16" i="40"/>
  <c r="G17" i="40"/>
  <c r="G15" i="40"/>
  <c r="E15" i="1"/>
  <c r="E17" i="1"/>
  <c r="E16" i="1"/>
  <c r="F16" i="38"/>
  <c r="F17" i="38"/>
  <c r="F15" i="38"/>
  <c r="D17" i="39"/>
  <c r="D16" i="39"/>
  <c r="D15" i="39"/>
  <c r="D17" i="40"/>
  <c r="D16" i="40"/>
  <c r="D15" i="40"/>
  <c r="F15" i="1"/>
  <c r="F16" i="1"/>
  <c r="F17" i="1"/>
  <c r="D17" i="1"/>
  <c r="D16" i="1"/>
  <c r="D15" i="1"/>
  <c r="E17" i="38"/>
  <c r="E15" i="38"/>
  <c r="E16" i="38"/>
  <c r="F15" i="39"/>
  <c r="F17" i="39"/>
  <c r="F16" i="39"/>
  <c r="C16" i="42" l="1"/>
  <c r="C15" i="42"/>
  <c r="G14" i="42"/>
  <c r="E14" i="42"/>
  <c r="F14" i="42"/>
  <c r="C6" i="43"/>
  <c r="D14" i="42"/>
  <c r="C15" i="43"/>
  <c r="C16" i="43"/>
  <c r="D17" i="41"/>
  <c r="D16" i="41"/>
  <c r="D15" i="41"/>
  <c r="F15" i="41"/>
  <c r="F17" i="41"/>
  <c r="F16" i="41"/>
  <c r="G16" i="41"/>
  <c r="G15" i="41"/>
  <c r="G17" i="41"/>
  <c r="E16" i="41"/>
  <c r="E15" i="41"/>
  <c r="E17" i="41"/>
  <c r="D16" i="42" l="1"/>
  <c r="D15" i="42"/>
  <c r="D17" i="42"/>
  <c r="F15" i="42"/>
  <c r="F17" i="42"/>
  <c r="F16" i="42"/>
  <c r="E16" i="42"/>
  <c r="E15" i="42"/>
  <c r="E17" i="42"/>
  <c r="G15" i="42"/>
  <c r="G17" i="42"/>
  <c r="G16" i="42"/>
  <c r="G14" i="43"/>
  <c r="D14" i="43"/>
  <c r="F14" i="43"/>
  <c r="E14" i="43"/>
  <c r="E16" i="43" l="1"/>
  <c r="E17" i="43"/>
  <c r="E15" i="43"/>
  <c r="F15" i="43"/>
  <c r="F16" i="43"/>
  <c r="F17" i="43"/>
  <c r="D16" i="43"/>
  <c r="D15" i="43"/>
  <c r="D17" i="43"/>
  <c r="G17" i="43"/>
  <c r="G16" i="43"/>
  <c r="G15" i="43"/>
  <c r="C14" i="47" l="1"/>
  <c r="C17" i="47" s="1"/>
  <c r="C14" i="48"/>
  <c r="C17" i="48" s="1"/>
  <c r="C14" i="46"/>
  <c r="C17" i="46" s="1"/>
  <c r="C14" i="45"/>
  <c r="C17" i="45" s="1"/>
  <c r="C13" i="47" l="1"/>
  <c r="C13" i="48"/>
  <c r="C13" i="46"/>
  <c r="C13" i="45"/>
  <c r="C15" i="47" l="1"/>
  <c r="C16" i="47"/>
  <c r="C8" i="49"/>
  <c r="C13" i="49" s="1"/>
  <c r="C13" i="44"/>
  <c r="C16" i="48"/>
  <c r="C15" i="48"/>
  <c r="C7" i="49"/>
  <c r="C14" i="49" s="1"/>
  <c r="C17" i="49" s="1"/>
  <c r="C14" i="44"/>
  <c r="C17" i="44" s="1"/>
  <c r="C16" i="45"/>
  <c r="C15" i="45"/>
  <c r="C16" i="46"/>
  <c r="C15" i="46"/>
  <c r="C15" i="49" l="1"/>
  <c r="C16" i="49"/>
  <c r="C16" i="44"/>
  <c r="C15" i="44"/>
  <c r="D14" i="47"/>
  <c r="F14" i="47"/>
  <c r="G14" i="47"/>
  <c r="E14" i="47"/>
  <c r="D14" i="46"/>
  <c r="F14" i="46"/>
  <c r="G14" i="46"/>
  <c r="E14" i="46"/>
  <c r="F14" i="45"/>
  <c r="D14" i="45"/>
  <c r="E14" i="45"/>
  <c r="G14" i="45"/>
  <c r="D14" i="48"/>
  <c r="F14" i="48"/>
  <c r="G14" i="48"/>
  <c r="E14" i="48"/>
  <c r="F16" i="48" l="1"/>
  <c r="F15" i="48"/>
  <c r="F17" i="48"/>
  <c r="D16" i="45"/>
  <c r="D17" i="45"/>
  <c r="D15" i="45"/>
  <c r="D15" i="46"/>
  <c r="D17" i="46"/>
  <c r="D16" i="46"/>
  <c r="G15" i="47"/>
  <c r="G16" i="47"/>
  <c r="G17" i="47"/>
  <c r="D15" i="48"/>
  <c r="D17" i="48"/>
  <c r="D16" i="48"/>
  <c r="F17" i="45"/>
  <c r="F16" i="45"/>
  <c r="F15" i="45"/>
  <c r="E16" i="46"/>
  <c r="E15" i="46"/>
  <c r="E17" i="46"/>
  <c r="F16" i="47"/>
  <c r="F15" i="47"/>
  <c r="F17" i="47"/>
  <c r="G16" i="48"/>
  <c r="G17" i="48"/>
  <c r="G15" i="48"/>
  <c r="E16" i="45"/>
  <c r="E17" i="45"/>
  <c r="E15" i="45"/>
  <c r="F17" i="46"/>
  <c r="F16" i="46"/>
  <c r="F15" i="46"/>
  <c r="E15" i="47"/>
  <c r="E16" i="47"/>
  <c r="E17" i="47"/>
  <c r="E16" i="48"/>
  <c r="E15" i="48"/>
  <c r="E17" i="48"/>
  <c r="G16" i="45"/>
  <c r="G15" i="45"/>
  <c r="G17" i="45"/>
  <c r="G14" i="44"/>
  <c r="E14" i="44"/>
  <c r="C6" i="49"/>
  <c r="F14" i="44"/>
  <c r="D14" i="44"/>
  <c r="G17" i="46"/>
  <c r="G16" i="46"/>
  <c r="G15" i="46"/>
  <c r="D15" i="47"/>
  <c r="D16" i="47"/>
  <c r="D17" i="47"/>
  <c r="E17" i="44" l="1"/>
  <c r="E16" i="44"/>
  <c r="E15" i="44"/>
  <c r="G15" i="44"/>
  <c r="G17" i="44"/>
  <c r="G16" i="44"/>
  <c r="E14" i="49"/>
  <c r="D14" i="49"/>
  <c r="F14" i="49"/>
  <c r="G14" i="49"/>
  <c r="D17" i="44"/>
  <c r="D16" i="44"/>
  <c r="D15" i="44"/>
  <c r="F16" i="44"/>
  <c r="F15" i="44"/>
  <c r="F17" i="44"/>
  <c r="G16" i="49" l="1"/>
  <c r="G17" i="49"/>
  <c r="G15" i="49"/>
  <c r="F17" i="49"/>
  <c r="F16" i="49"/>
  <c r="F15" i="49"/>
  <c r="D16" i="49"/>
  <c r="D17" i="49"/>
  <c r="D15" i="49"/>
  <c r="E16" i="49"/>
  <c r="E15" i="49"/>
  <c r="E17" i="49"/>
</calcChain>
</file>

<file path=xl/sharedStrings.xml><?xml version="1.0" encoding="utf-8"?>
<sst xmlns="http://schemas.openxmlformats.org/spreadsheetml/2006/main" count="709" uniqueCount="64">
  <si>
    <t>Total Administrative Cost:</t>
  </si>
  <si>
    <t>Total Participant Cost:</t>
  </si>
  <si>
    <t>Total Incentives Paid: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</si>
  <si>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</si>
  <si>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</si>
  <si>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</si>
  <si>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</si>
  <si>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</si>
  <si>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</si>
  <si>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</si>
  <si>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</si>
  <si>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</si>
  <si>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</si>
  <si>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</si>
  <si>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</si>
  <si>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</si>
  <si>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</si>
  <si>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</si>
  <si>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</si>
  <si>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</si>
  <si>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</si>
  <si>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</si>
  <si>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</si>
  <si>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</si>
  <si>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</si>
  <si>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Year</t>
  </si>
  <si>
    <t>MWh</t>
  </si>
  <si>
    <t>MW</t>
  </si>
  <si>
    <t>Cost</t>
  </si>
  <si>
    <t>Savings</t>
  </si>
  <si>
    <t>Externalities</t>
  </si>
  <si>
    <t>NPV - TRC</t>
  </si>
  <si>
    <t>NPV - SOC</t>
  </si>
  <si>
    <t>Discount Rate</t>
  </si>
  <si>
    <t>MidAmerican Energy Company</t>
  </si>
  <si>
    <t>South Dakota Energy Efficiency</t>
  </si>
  <si>
    <t>Residential Equipment - Electric</t>
  </si>
  <si>
    <t>Annual Program Results</t>
  </si>
  <si>
    <t>Residential Equipment - Gas</t>
  </si>
  <si>
    <t>Production</t>
  </si>
  <si>
    <t>MMBtu</t>
  </si>
  <si>
    <t>Levelized Cost ($/MMBtu)</t>
  </si>
  <si>
    <t>Residential Audit - Electric</t>
  </si>
  <si>
    <t>Residential Audit - Gas</t>
  </si>
  <si>
    <t>Nonresidential Equipment - Gas</t>
  </si>
  <si>
    <t>Nonresidential Equipment - Electric</t>
  </si>
  <si>
    <t>Nonresidential Custom - Electric</t>
  </si>
  <si>
    <t>Nonresidential Custom - Gas</t>
  </si>
  <si>
    <t>Electric Summary (Energy Programs Only)</t>
  </si>
  <si>
    <t>Gas Summary</t>
  </si>
  <si>
    <t>Residential Load Management - Electric</t>
  </si>
  <si>
    <t>Ongoing</t>
  </si>
  <si>
    <t>Administrative</t>
  </si>
  <si>
    <t>Costs</t>
  </si>
  <si>
    <t>Incentives</t>
  </si>
  <si>
    <t>Levelized Cost ($/kW)</t>
  </si>
  <si>
    <t>Total Tax Credits:</t>
  </si>
  <si>
    <t>Non-Energy</t>
  </si>
  <si>
    <t>Benefits</t>
  </si>
  <si>
    <t>Residential Appliance Recycling - Electric</t>
  </si>
  <si>
    <t>Nonresidential Audit - Electric</t>
  </si>
  <si>
    <t>Nonresidential Audit - Gas</t>
  </si>
  <si>
    <t>Total Equipment Cost:</t>
  </si>
  <si>
    <t>Assumed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</si>
</sst>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0" applyFont="1"/>
    <xf numFmtId="10" fontId="4" fillId="0" borderId="0" xfId="4" applyNumberFormat="1" applyFont="1"/>
    <xf numFmtId="0" fontId="1" fillId="0" borderId="0" xfId="3" applyFont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3"/>
    <xf numFmtId="164" fontId="2" fillId="0" borderId="0" xfId="2" applyNumberFormat="1"/>
    <xf numFmtId="164" fontId="1" fillId="0" borderId="0" xfId="3" applyNumberFormat="1"/>
    <xf numFmtId="164" fontId="1" fillId="0" borderId="1" xfId="3" applyNumberFormat="1" applyBorder="1"/>
    <xf numFmtId="164" fontId="2" fillId="0" borderId="0" xfId="2" applyNumberFormat="1" applyBorder="1"/>
    <xf numFmtId="43" fontId="2" fillId="0" borderId="0" xfId="1"/>
    <xf numFmtId="44" fontId="2" fillId="0" borderId="0" xfId="2"/>
    <xf numFmtId="0" fontId="1" fillId="0" borderId="0" xfId="3" applyAlignment="1">
      <alignment horizontal="right"/>
    </xf>
    <xf numFmtId="0" fontId="1" fillId="0" borderId="1" xfId="3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  <xf numFmtId="166" fontId="1" fillId="0" borderId="0" xfId="3" applyNumberFormat="1"/>
    <xf numFmtId="0" fontId="1" fillId="0" borderId="1" xfId="3" applyBorder="1"/>
    <xf numFmtId="0" fontId="1" fillId="0" borderId="0" xfId="3" applyBorder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1" xfId="2" applyNumberFormat="1" applyBorder="1"/>
    <xf numFmtId="165" fontId="2" fillId="0" borderId="2" xfId="1" applyNumberFormat="1" applyBorder="1"/>
    <xf numFmtId="164" fontId="2" fillId="0" borderId="2" xfId="2" applyNumberFormat="1" applyBorder="1"/>
    <xf numFmtId="165" fontId="2" fillId="0" borderId="0" xfId="1" applyNumberFormat="1"/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64" fontId="4" fillId="0" borderId="0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48</v>
      </c>
      <c r="B4" s="1"/>
      <c r="C4" s="1"/>
    </row>
    <row r="6" spans="1:10" ht="15" x14ac:dyDescent="0.25">
      <c r="A6" s="2" t="s">
        <v>0</v>
      </c>
      <c r="B6" s="2"/>
      <c r="C6" s="3">
        <f>'Residential Equipment - Elec'!C6+'Residential Audit - Elec'!C6+'Residential Recycling - Elec'!C6+'Nonresidential Equipment - Elec'!C6+'Nonresidential Custom - Elec'!C6+'Nonresidential Audit - Elec'!C6</f>
        <v>19213.991498471532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Elec'!C7+'Residential Audit - Elec'!C7+'Residential Recycling - Elec'!C7+'Nonresidential Equipment - Elec'!C7+'Nonresidential Custom - Elec'!C7+'Nonresidential Audit - Elec'!C7</f>
        <v>409394.55565385113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Elec'!C8+'Residential Audit - Elec'!C8+'Residential Recycling - Elec'!C8+'Nonresidential Equipment - Elec'!C8+'Nonresidential Custom - Elec'!C8+'Nonresidential Audit - Elec'!C8</f>
        <v>108044.50000000001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3">
        <f>'Residential Equipment - Elec'!C9+'Residential Audit - Elec'!C9+'Residential Recycling - Elec'!C9+'Nonresidential Equipment - Elec'!C9+'Nonresidential Custom - Elec'!C9+'Nonresidential Audit - Elec'!C9</f>
        <v>147600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1571900.0386610436</v>
      </c>
      <c r="D13" s="16">
        <f>SUM(D54:G54)</f>
        <v>1642471.3559275437</v>
      </c>
      <c r="E13" s="16">
        <f>SUM(D54:G54)</f>
        <v>1642471.3559275437</v>
      </c>
      <c r="F13" s="16">
        <f>SUM(D54:G54)+I54+C9</f>
        <v>1793071.3743671037</v>
      </c>
      <c r="G13" s="16">
        <f>SUM(D55:G55)+J55</f>
        <v>2455688.9407621128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409394.55565385113</v>
      </c>
      <c r="D14" s="17">
        <f>H54+C6+C8</f>
        <v>1440514.0117199551</v>
      </c>
      <c r="E14" s="17">
        <f>C6+C8</f>
        <v>127258.49149847154</v>
      </c>
      <c r="F14" s="17">
        <f>C6+C7</f>
        <v>428608.54715232266</v>
      </c>
      <c r="G14" s="17">
        <f>C6+C7</f>
        <v>428608.54715232266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1162505.4830071926</v>
      </c>
      <c r="D15" s="18">
        <f t="shared" ref="D15:G15" si="0">D13-D14</f>
        <v>201957.34420758858</v>
      </c>
      <c r="E15" s="18">
        <f t="shared" si="0"/>
        <v>1515212.8644290722</v>
      </c>
      <c r="F15" s="18">
        <f t="shared" si="0"/>
        <v>1364462.827214781</v>
      </c>
      <c r="G15" s="18">
        <f t="shared" si="0"/>
        <v>2027080.3936097901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3.8395724050373237</v>
      </c>
      <c r="D16" s="19">
        <f t="shared" ref="D16:G16" si="1">D13/D14</f>
        <v>1.1401981116215969</v>
      </c>
      <c r="E16" s="19">
        <f t="shared" si="1"/>
        <v>12.906575715203028</v>
      </c>
      <c r="F16" s="19">
        <f t="shared" si="1"/>
        <v>4.1834708763515778</v>
      </c>
      <c r="G16" s="19">
        <f t="shared" si="1"/>
        <v>5.7294446344519319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25.886461823234061</v>
      </c>
      <c r="D17" s="20">
        <f t="shared" ref="D17:F17" si="2">IFERROR(D14/$B$54,0)</f>
        <v>91.085263482964891</v>
      </c>
      <c r="E17" s="20">
        <f t="shared" si="2"/>
        <v>8.0466924544128364</v>
      </c>
      <c r="F17" s="20">
        <f t="shared" si="2"/>
        <v>27.101383347050493</v>
      </c>
      <c r="G17" s="20">
        <f>IFERROR(G14/$B$55,0)</f>
        <v>20.602428116953817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f>'Residential Equipment - Elec'!B24+'Residential Audit - Elec'!B24+'Residential Recycling - Elec'!B24+'Nonresidential Equipment - Elec'!B24+'Nonresidential Custom - Elec'!B24+'Nonresidential Audit - Elec'!B24</f>
        <v>1478.7684558453871</v>
      </c>
      <c r="C24" s="7">
        <f>'Residential Equipment - Elec'!C24+'Residential Audit - Elec'!C24+'Residential Recycling - Elec'!C24+'Nonresidential Equipment - Elec'!C24+'Nonresidential Custom - Elec'!C24+'Nonresidential Audit - Elec'!C24</f>
        <v>0.22170159043799059</v>
      </c>
      <c r="D24" s="3">
        <f>'Residential Equipment - Elec'!D24+'Residential Audit - Elec'!D24+'Residential Recycling - Elec'!D24+'Nonresidential Equipment - Elec'!D24+'Nonresidential Custom - Elec'!D24+'Nonresidential Audit - Elec'!D24</f>
        <v>29456.03</v>
      </c>
      <c r="E24" s="3">
        <f>'Residential Equipment - Elec'!E24+'Residential Audit - Elec'!E24+'Residential Recycling - Elec'!E24+'Nonresidential Equipment - Elec'!E24+'Nonresidential Custom - Elec'!E24+'Nonresidential Audit - Elec'!E24</f>
        <v>4253.9799999999996</v>
      </c>
      <c r="F24" s="3">
        <f>'Residential Equipment - Elec'!F24+'Residential Audit - Elec'!F24+'Residential Recycling - Elec'!F24+'Nonresidential Equipment - Elec'!F24+'Nonresidential Custom - Elec'!F24+'Nonresidential Audit - Elec'!F24</f>
        <v>10800.44</v>
      </c>
      <c r="G24" s="3">
        <f>'Residential Equipment - Elec'!G24+'Residential Audit - Elec'!G24+'Residential Recycling - Elec'!G24+'Nonresidential Equipment - Elec'!G24+'Nonresidential Custom - Elec'!G24+'Nonresidential Audit - Elec'!G24</f>
        <v>66066.16</v>
      </c>
      <c r="H24" s="3">
        <f>'Residential Equipment - Elec'!H24+'Residential Audit - Elec'!H24+'Residential Recycling - Elec'!H24+'Nonresidential Equipment - Elec'!H24+'Nonresidential Custom - Elec'!H24+'Nonresidential Audit - Elec'!H24</f>
        <v>96125.78</v>
      </c>
      <c r="I24" s="3">
        <f>'Residential Equipment - Elec'!I24+'Residential Audit - Elec'!I24+'Residential Recycling - Elec'!I24+'Nonresidential Equipment - Elec'!I24+'Nonresidential Custom - Elec'!I24+'Nonresidential Audit - Elec'!I24</f>
        <v>396.55</v>
      </c>
      <c r="J24" s="3">
        <f>'Residential Equipment - Elec'!J24+'Residential Audit - Elec'!J24+'Residential Recycling - Elec'!J24+'Nonresidential Equipment - Elec'!J24+'Nonresidential Custom - Elec'!J24+'Nonresidential Audit - Elec'!J24</f>
        <v>11057.661000000002</v>
      </c>
    </row>
    <row r="25" spans="1:10" ht="15" x14ac:dyDescent="0.25">
      <c r="A25" s="2">
        <v>2</v>
      </c>
      <c r="B25" s="7">
        <f>'Residential Equipment - Elec'!B25+'Residential Audit - Elec'!B25+'Residential Recycling - Elec'!B25+'Nonresidential Equipment - Elec'!B25+'Nonresidential Custom - Elec'!B25+'Nonresidential Audit - Elec'!B25</f>
        <v>1478.7684558453871</v>
      </c>
      <c r="C25" s="7">
        <f>'Residential Equipment - Elec'!C25+'Residential Audit - Elec'!C25+'Residential Recycling - Elec'!C25+'Nonresidential Equipment - Elec'!C25+'Nonresidential Custom - Elec'!C25+'Nonresidential Audit - Elec'!C25</f>
        <v>0.22170159043799059</v>
      </c>
      <c r="D25" s="3">
        <f>'Residential Equipment - Elec'!D25+'Residential Audit - Elec'!D25+'Residential Recycling - Elec'!D25+'Nonresidential Equipment - Elec'!D25+'Nonresidential Custom - Elec'!D25+'Nonresidential Audit - Elec'!D25</f>
        <v>30192.420000000002</v>
      </c>
      <c r="E25" s="3">
        <f>'Residential Equipment - Elec'!E25+'Residential Audit - Elec'!E25+'Residential Recycling - Elec'!E25+'Nonresidential Equipment - Elec'!E25+'Nonresidential Custom - Elec'!E25+'Nonresidential Audit - Elec'!E25</f>
        <v>4360.33</v>
      </c>
      <c r="F25" s="3">
        <f>'Residential Equipment - Elec'!F25+'Residential Audit - Elec'!F25+'Residential Recycling - Elec'!F25+'Nonresidential Equipment - Elec'!F25+'Nonresidential Custom - Elec'!F25+'Nonresidential Audit - Elec'!F25</f>
        <v>11070.460000000001</v>
      </c>
      <c r="G25" s="3">
        <f>'Residential Equipment - Elec'!G25+'Residential Audit - Elec'!G25+'Residential Recycling - Elec'!G25+'Nonresidential Equipment - Elec'!G25+'Nonresidential Custom - Elec'!G25+'Nonresidential Audit - Elec'!G25</f>
        <v>69527.700000000012</v>
      </c>
      <c r="H25" s="3">
        <f>'Residential Equipment - Elec'!H25+'Residential Audit - Elec'!H25+'Residential Recycling - Elec'!H25+'Nonresidential Equipment - Elec'!H25+'Nonresidential Custom - Elec'!H25+'Nonresidential Audit - Elec'!H25</f>
        <v>99394.069999999992</v>
      </c>
      <c r="I25" s="3">
        <f>'Residential Equipment - Elec'!I25+'Residential Audit - Elec'!I25+'Residential Recycling - Elec'!I25+'Nonresidential Equipment - Elec'!I25+'Nonresidential Custom - Elec'!I25+'Nonresidential Audit - Elec'!I25</f>
        <v>396.55</v>
      </c>
      <c r="J25" s="3">
        <f>'Residential Equipment - Elec'!J25+'Residential Audit - Elec'!J25+'Residential Recycling - Elec'!J25+'Nonresidential Equipment - Elec'!J25+'Nonresidential Custom - Elec'!J25+'Nonresidential Audit - Elec'!J25</f>
        <v>11515.090999999999</v>
      </c>
    </row>
    <row r="26" spans="1:10" ht="15" x14ac:dyDescent="0.25">
      <c r="A26" s="2">
        <v>3</v>
      </c>
      <c r="B26" s="7">
        <f>'Residential Equipment - Elec'!B26+'Residential Audit - Elec'!B26+'Residential Recycling - Elec'!B26+'Nonresidential Equipment - Elec'!B26+'Nonresidential Custom - Elec'!B26+'Nonresidential Audit - Elec'!B26</f>
        <v>1478.7684558453871</v>
      </c>
      <c r="C26" s="7">
        <f>'Residential Equipment - Elec'!C26+'Residential Audit - Elec'!C26+'Residential Recycling - Elec'!C26+'Nonresidential Equipment - Elec'!C26+'Nonresidential Custom - Elec'!C26+'Nonresidential Audit - Elec'!C26</f>
        <v>0.22170159043799059</v>
      </c>
      <c r="D26" s="3">
        <f>'Residential Equipment - Elec'!D26+'Residential Audit - Elec'!D26+'Residential Recycling - Elec'!D26+'Nonresidential Equipment - Elec'!D26+'Nonresidential Custom - Elec'!D26+'Nonresidential Audit - Elec'!D26</f>
        <v>30947.250000000004</v>
      </c>
      <c r="E26" s="3">
        <f>'Residential Equipment - Elec'!E26+'Residential Audit - Elec'!E26+'Residential Recycling - Elec'!E26+'Nonresidential Equipment - Elec'!E26+'Nonresidential Custom - Elec'!E26+'Nonresidential Audit - Elec'!E26</f>
        <v>4469.32</v>
      </c>
      <c r="F26" s="3">
        <f>'Residential Equipment - Elec'!F26+'Residential Audit - Elec'!F26+'Residential Recycling - Elec'!F26+'Nonresidential Equipment - Elec'!F26+'Nonresidential Custom - Elec'!F26+'Nonresidential Audit - Elec'!F26</f>
        <v>11347.24</v>
      </c>
      <c r="G26" s="3">
        <f>'Residential Equipment - Elec'!G26+'Residential Audit - Elec'!G26+'Residential Recycling - Elec'!G26+'Nonresidential Equipment - Elec'!G26+'Nonresidential Custom - Elec'!G26+'Nonresidential Audit - Elec'!G26</f>
        <v>74406.62</v>
      </c>
      <c r="H26" s="3">
        <f>'Residential Equipment - Elec'!H26+'Residential Audit - Elec'!H26+'Residential Recycling - Elec'!H26+'Nonresidential Equipment - Elec'!H26+'Nonresidential Custom - Elec'!H26+'Nonresidential Audit - Elec'!H26</f>
        <v>102773.48</v>
      </c>
      <c r="I26" s="3">
        <f>'Residential Equipment - Elec'!I26+'Residential Audit - Elec'!I26+'Residential Recycling - Elec'!I26+'Nonresidential Equipment - Elec'!I26+'Nonresidential Custom - Elec'!I26+'Nonresidential Audit - Elec'!I26</f>
        <v>396.55</v>
      </c>
      <c r="J26" s="3">
        <f>'Residential Equipment - Elec'!J26+'Residential Audit - Elec'!J26+'Residential Recycling - Elec'!J26+'Nonresidential Equipment - Elec'!J26+'Nonresidential Custom - Elec'!J26+'Nonresidential Audit - Elec'!J26</f>
        <v>12117.043000000001</v>
      </c>
    </row>
    <row r="27" spans="1:10" ht="15" x14ac:dyDescent="0.25">
      <c r="A27" s="2">
        <v>4</v>
      </c>
      <c r="B27" s="7">
        <f>'Residential Equipment - Elec'!B27+'Residential Audit - Elec'!B27+'Residential Recycling - Elec'!B27+'Nonresidential Equipment - Elec'!B27+'Nonresidential Custom - Elec'!B27+'Nonresidential Audit - Elec'!B27</f>
        <v>1478.7684558453871</v>
      </c>
      <c r="C27" s="7">
        <f>'Residential Equipment - Elec'!C27+'Residential Audit - Elec'!C27+'Residential Recycling - Elec'!C27+'Nonresidential Equipment - Elec'!C27+'Nonresidential Custom - Elec'!C27+'Nonresidential Audit - Elec'!C27</f>
        <v>0.22170159043799059</v>
      </c>
      <c r="D27" s="3">
        <f>'Residential Equipment - Elec'!D27+'Residential Audit - Elec'!D27+'Residential Recycling - Elec'!D27+'Nonresidential Equipment - Elec'!D27+'Nonresidential Custom - Elec'!D27+'Nonresidential Audit - Elec'!D27</f>
        <v>31720.94</v>
      </c>
      <c r="E27" s="3">
        <f>'Residential Equipment - Elec'!E27+'Residential Audit - Elec'!E27+'Residential Recycling - Elec'!E27+'Nonresidential Equipment - Elec'!E27+'Nonresidential Custom - Elec'!E27+'Nonresidential Audit - Elec'!E27</f>
        <v>4581.0600000000004</v>
      </c>
      <c r="F27" s="3">
        <f>'Residential Equipment - Elec'!F27+'Residential Audit - Elec'!F27+'Residential Recycling - Elec'!F27+'Nonresidential Equipment - Elec'!F27+'Nonresidential Custom - Elec'!F27+'Nonresidential Audit - Elec'!F27</f>
        <v>11630.9</v>
      </c>
      <c r="G27" s="3">
        <f>'Residential Equipment - Elec'!G27+'Residential Audit - Elec'!G27+'Residential Recycling - Elec'!G27+'Nonresidential Equipment - Elec'!G27+'Nonresidential Custom - Elec'!G27+'Nonresidential Audit - Elec'!G27</f>
        <v>84067.89</v>
      </c>
      <c r="H27" s="3">
        <f>'Residential Equipment - Elec'!H27+'Residential Audit - Elec'!H27+'Residential Recycling - Elec'!H27+'Nonresidential Equipment - Elec'!H27+'Nonresidential Custom - Elec'!H27+'Nonresidential Audit - Elec'!H27</f>
        <v>106267.76000000001</v>
      </c>
      <c r="I27" s="3">
        <f>'Residential Equipment - Elec'!I27+'Residential Audit - Elec'!I27+'Residential Recycling - Elec'!I27+'Nonresidential Equipment - Elec'!I27+'Nonresidential Custom - Elec'!I27+'Nonresidential Audit - Elec'!I27</f>
        <v>396.55</v>
      </c>
      <c r="J27" s="3">
        <f>'Residential Equipment - Elec'!J27+'Residential Audit - Elec'!J27+'Residential Recycling - Elec'!J27+'Nonresidential Equipment - Elec'!J27+'Nonresidential Custom - Elec'!J27+'Nonresidential Audit - Elec'!J27</f>
        <v>13200.079</v>
      </c>
    </row>
    <row r="28" spans="1:10" ht="15" x14ac:dyDescent="0.25">
      <c r="A28" s="2">
        <v>5</v>
      </c>
      <c r="B28" s="7">
        <f>'Residential Equipment - Elec'!B28+'Residential Audit - Elec'!B28+'Residential Recycling - Elec'!B28+'Nonresidential Equipment - Elec'!B28+'Nonresidential Custom - Elec'!B28+'Nonresidential Audit - Elec'!B28</f>
        <v>1478.7684558453871</v>
      </c>
      <c r="C28" s="7">
        <f>'Residential Equipment - Elec'!C28+'Residential Audit - Elec'!C28+'Residential Recycling - Elec'!C28+'Nonresidential Equipment - Elec'!C28+'Nonresidential Custom - Elec'!C28+'Nonresidential Audit - Elec'!C28</f>
        <v>0.22170159043799059</v>
      </c>
      <c r="D28" s="3">
        <f>'Residential Equipment - Elec'!D28+'Residential Audit - Elec'!D28+'Residential Recycling - Elec'!D28+'Nonresidential Equipment - Elec'!D28+'Nonresidential Custom - Elec'!D28+'Nonresidential Audit - Elec'!D28</f>
        <v>32513.94</v>
      </c>
      <c r="E28" s="3">
        <f>'Residential Equipment - Elec'!E28+'Residential Audit - Elec'!E28+'Residential Recycling - Elec'!E28+'Nonresidential Equipment - Elec'!E28+'Nonresidential Custom - Elec'!E28+'Nonresidential Audit - Elec'!E28</f>
        <v>4695.6000000000004</v>
      </c>
      <c r="F28" s="3">
        <f>'Residential Equipment - Elec'!F28+'Residential Audit - Elec'!F28+'Residential Recycling - Elec'!F28+'Nonresidential Equipment - Elec'!F28+'Nonresidential Custom - Elec'!F28+'Nonresidential Audit - Elec'!F28</f>
        <v>11921.669999999998</v>
      </c>
      <c r="G28" s="3">
        <f>'Residential Equipment - Elec'!G28+'Residential Audit - Elec'!G28+'Residential Recycling - Elec'!G28+'Nonresidential Equipment - Elec'!G28+'Nonresidential Custom - Elec'!G28+'Nonresidential Audit - Elec'!G28</f>
        <v>81742.84</v>
      </c>
      <c r="H28" s="3">
        <f>'Residential Equipment - Elec'!H28+'Residential Audit - Elec'!H28+'Residential Recycling - Elec'!H28+'Nonresidential Equipment - Elec'!H28+'Nonresidential Custom - Elec'!H28+'Nonresidential Audit - Elec'!H28</f>
        <v>109880.91</v>
      </c>
      <c r="I28" s="3">
        <f>'Residential Equipment - Elec'!I28+'Residential Audit - Elec'!I28+'Residential Recycling - Elec'!I28+'Nonresidential Equipment - Elec'!I28+'Nonresidential Custom - Elec'!I28+'Nonresidential Audit - Elec'!I28</f>
        <v>396.55</v>
      </c>
      <c r="J28" s="3">
        <f>'Residential Equipment - Elec'!J28+'Residential Audit - Elec'!J28+'Residential Recycling - Elec'!J28+'Nonresidential Equipment - Elec'!J28+'Nonresidential Custom - Elec'!J28+'Nonresidential Audit - Elec'!J28</f>
        <v>13087.404999999999</v>
      </c>
    </row>
    <row r="29" spans="1:10" ht="15" x14ac:dyDescent="0.25">
      <c r="A29" s="2">
        <v>6</v>
      </c>
      <c r="B29" s="7">
        <f>'Residential Equipment - Elec'!B29+'Residential Audit - Elec'!B29+'Residential Recycling - Elec'!B29+'Nonresidential Equipment - Elec'!B29+'Nonresidential Custom - Elec'!B29+'Nonresidential Audit - Elec'!B29</f>
        <v>1464.5734558453869</v>
      </c>
      <c r="C29" s="7">
        <f>'Residential Equipment - Elec'!C29+'Residential Audit - Elec'!C29+'Residential Recycling - Elec'!C29+'Nonresidential Equipment - Elec'!C29+'Nonresidential Custom - Elec'!C29+'Nonresidential Audit - Elec'!C29</f>
        <v>0.22000675329757188</v>
      </c>
      <c r="D29" s="3">
        <f>'Residential Equipment - Elec'!D29+'Residential Audit - Elec'!D29+'Residential Recycling - Elec'!D29+'Nonresidential Equipment - Elec'!D29+'Nonresidential Custom - Elec'!D29+'Nonresidential Audit - Elec'!D29</f>
        <v>31549.72</v>
      </c>
      <c r="E29" s="3">
        <f>'Residential Equipment - Elec'!E29+'Residential Audit - Elec'!E29+'Residential Recycling - Elec'!E29+'Nonresidential Equipment - Elec'!E29+'Nonresidential Custom - Elec'!E29+'Nonresidential Audit - Elec'!E29</f>
        <v>4556.32</v>
      </c>
      <c r="F29" s="3">
        <f>'Residential Equipment - Elec'!F29+'Residential Audit - Elec'!F29+'Residential Recycling - Elec'!F29+'Nonresidential Equipment - Elec'!F29+'Nonresidential Custom - Elec'!F29+'Nonresidential Audit - Elec'!F29</f>
        <v>11568.12</v>
      </c>
      <c r="G29" s="3">
        <f>'Residential Equipment - Elec'!G29+'Residential Audit - Elec'!G29+'Residential Recycling - Elec'!G29+'Nonresidential Equipment - Elec'!G29+'Nonresidential Custom - Elec'!G29+'Nonresidential Audit - Elec'!G29</f>
        <v>111673.65999999999</v>
      </c>
      <c r="H29" s="3">
        <f>'Residential Equipment - Elec'!H29+'Residential Audit - Elec'!H29+'Residential Recycling - Elec'!H29+'Nonresidential Equipment - Elec'!H29+'Nonresidential Custom - Elec'!H29+'Nonresidential Audit - Elec'!H29</f>
        <v>112136.31999999999</v>
      </c>
      <c r="I29" s="3">
        <f>'Residential Equipment - Elec'!I29+'Residential Audit - Elec'!I29+'Residential Recycling - Elec'!I29+'Nonresidential Equipment - Elec'!I29+'Nonresidential Custom - Elec'!I29+'Nonresidential Audit - Elec'!I29</f>
        <v>396.55</v>
      </c>
      <c r="J29" s="3">
        <f>'Residential Equipment - Elec'!J29+'Residential Audit - Elec'!J29+'Residential Recycling - Elec'!J29+'Nonresidential Equipment - Elec'!J29+'Nonresidential Custom - Elec'!J29+'Nonresidential Audit - Elec'!J29</f>
        <v>15934.782000000001</v>
      </c>
    </row>
    <row r="30" spans="1:10" ht="15" x14ac:dyDescent="0.25">
      <c r="A30" s="2">
        <v>7</v>
      </c>
      <c r="B30" s="7">
        <f>'Residential Equipment - Elec'!B30+'Residential Audit - Elec'!B30+'Residential Recycling - Elec'!B30+'Nonresidential Equipment - Elec'!B30+'Nonresidential Custom - Elec'!B30+'Nonresidential Audit - Elec'!B30</f>
        <v>1464.5734558453869</v>
      </c>
      <c r="C30" s="7">
        <f>'Residential Equipment - Elec'!C30+'Residential Audit - Elec'!C30+'Residential Recycling - Elec'!C30+'Nonresidential Equipment - Elec'!C30+'Nonresidential Custom - Elec'!C30+'Nonresidential Audit - Elec'!C30</f>
        <v>0.22000675329757188</v>
      </c>
      <c r="D30" s="3">
        <f>'Residential Equipment - Elec'!D30+'Residential Audit - Elec'!D30+'Residential Recycling - Elec'!D30+'Nonresidential Equipment - Elec'!D30+'Nonresidential Custom - Elec'!D30+'Nonresidential Audit - Elec'!D30</f>
        <v>32338.45</v>
      </c>
      <c r="E30" s="3">
        <f>'Residential Equipment - Elec'!E30+'Residential Audit - Elec'!E30+'Residential Recycling - Elec'!E30+'Nonresidential Equipment - Elec'!E30+'Nonresidential Custom - Elec'!E30+'Nonresidential Audit - Elec'!E30</f>
        <v>4670.24</v>
      </c>
      <c r="F30" s="3">
        <f>'Residential Equipment - Elec'!F30+'Residential Audit - Elec'!F30+'Residential Recycling - Elec'!F30+'Nonresidential Equipment - Elec'!F30+'Nonresidential Custom - Elec'!F30+'Nonresidential Audit - Elec'!F30</f>
        <v>11857.31</v>
      </c>
      <c r="G30" s="3">
        <f>'Residential Equipment - Elec'!G30+'Residential Audit - Elec'!G30+'Residential Recycling - Elec'!G30+'Nonresidential Equipment - Elec'!G30+'Nonresidential Custom - Elec'!G30+'Nonresidential Audit - Elec'!G30</f>
        <v>127380.52</v>
      </c>
      <c r="H30" s="3">
        <f>'Residential Equipment - Elec'!H30+'Residential Audit - Elec'!H30+'Residential Recycling - Elec'!H30+'Nonresidential Equipment - Elec'!H30+'Nonresidential Custom - Elec'!H30+'Nonresidential Audit - Elec'!H30</f>
        <v>115948.98000000001</v>
      </c>
      <c r="I30" s="3">
        <f>'Residential Equipment - Elec'!I30+'Residential Audit - Elec'!I30+'Residential Recycling - Elec'!I30+'Nonresidential Equipment - Elec'!I30+'Nonresidential Custom - Elec'!I30+'Nonresidential Audit - Elec'!I30</f>
        <v>396.55</v>
      </c>
      <c r="J30" s="3">
        <f>'Residential Equipment - Elec'!J30+'Residential Audit - Elec'!J30+'Residential Recycling - Elec'!J30+'Nonresidential Equipment - Elec'!J30+'Nonresidential Custom - Elec'!J30+'Nonresidential Audit - Elec'!J30</f>
        <v>17624.651999999998</v>
      </c>
    </row>
    <row r="31" spans="1:10" ht="15" x14ac:dyDescent="0.25">
      <c r="A31" s="2">
        <v>8</v>
      </c>
      <c r="B31" s="7">
        <f>'Residential Equipment - Elec'!B31+'Residential Audit - Elec'!B31+'Residential Recycling - Elec'!B31+'Nonresidential Equipment - Elec'!B31+'Nonresidential Custom - Elec'!B31+'Nonresidential Audit - Elec'!B31</f>
        <v>1464.5734558453869</v>
      </c>
      <c r="C31" s="7">
        <f>'Residential Equipment - Elec'!C31+'Residential Audit - Elec'!C31+'Residential Recycling - Elec'!C31+'Nonresidential Equipment - Elec'!C31+'Nonresidential Custom - Elec'!C31+'Nonresidential Audit - Elec'!C31</f>
        <v>0.22000675329757188</v>
      </c>
      <c r="D31" s="3">
        <f>'Residential Equipment - Elec'!D31+'Residential Audit - Elec'!D31+'Residential Recycling - Elec'!D31+'Nonresidential Equipment - Elec'!D31+'Nonresidential Custom - Elec'!D31+'Nonresidential Audit - Elec'!D31</f>
        <v>33146.9</v>
      </c>
      <c r="E31" s="3">
        <f>'Residential Equipment - Elec'!E31+'Residential Audit - Elec'!E31+'Residential Recycling - Elec'!E31+'Nonresidential Equipment - Elec'!E31+'Nonresidential Custom - Elec'!E31+'Nonresidential Audit - Elec'!E31</f>
        <v>4786.9900000000007</v>
      </c>
      <c r="F31" s="3">
        <f>'Residential Equipment - Elec'!F31+'Residential Audit - Elec'!F31+'Residential Recycling - Elec'!F31+'Nonresidential Equipment - Elec'!F31+'Nonresidential Custom - Elec'!F31+'Nonresidential Audit - Elec'!F31</f>
        <v>12153.75</v>
      </c>
      <c r="G31" s="3">
        <f>'Residential Equipment - Elec'!G31+'Residential Audit - Elec'!G31+'Residential Recycling - Elec'!G31+'Nonresidential Equipment - Elec'!G31+'Nonresidential Custom - Elec'!G31+'Nonresidential Audit - Elec'!G31</f>
        <v>117868.23</v>
      </c>
      <c r="H31" s="3">
        <f>'Residential Equipment - Elec'!H31+'Residential Audit - Elec'!H31+'Residential Recycling - Elec'!H31+'Nonresidential Equipment - Elec'!H31+'Nonresidential Custom - Elec'!H31+'Nonresidential Audit - Elec'!H31</f>
        <v>119891.26</v>
      </c>
      <c r="I31" s="3">
        <f>'Residential Equipment - Elec'!I31+'Residential Audit - Elec'!I31+'Residential Recycling - Elec'!I31+'Nonresidential Equipment - Elec'!I31+'Nonresidential Custom - Elec'!I31+'Nonresidential Audit - Elec'!I31</f>
        <v>396.55</v>
      </c>
      <c r="J31" s="3">
        <f>'Residential Equipment - Elec'!J31+'Residential Audit - Elec'!J31+'Residential Recycling - Elec'!J31+'Nonresidential Equipment - Elec'!J31+'Nonresidential Custom - Elec'!J31+'Nonresidential Audit - Elec'!J31</f>
        <v>16795.587</v>
      </c>
    </row>
    <row r="32" spans="1:10" ht="15" x14ac:dyDescent="0.25">
      <c r="A32" s="2">
        <v>9</v>
      </c>
      <c r="B32" s="7">
        <f>'Residential Equipment - Elec'!B32+'Residential Audit - Elec'!B32+'Residential Recycling - Elec'!B32+'Nonresidential Equipment - Elec'!B32+'Nonresidential Custom - Elec'!B32+'Nonresidential Audit - Elec'!B32</f>
        <v>1464.5734558453869</v>
      </c>
      <c r="C32" s="7">
        <f>'Residential Equipment - Elec'!C32+'Residential Audit - Elec'!C32+'Residential Recycling - Elec'!C32+'Nonresidential Equipment - Elec'!C32+'Nonresidential Custom - Elec'!C32+'Nonresidential Audit - Elec'!C32</f>
        <v>0.22000675329757188</v>
      </c>
      <c r="D32" s="3">
        <f>'Residential Equipment - Elec'!D32+'Residential Audit - Elec'!D32+'Residential Recycling - Elec'!D32+'Nonresidential Equipment - Elec'!D32+'Nonresidential Custom - Elec'!D32+'Nonresidential Audit - Elec'!D32</f>
        <v>33975.589999999997</v>
      </c>
      <c r="E32" s="3">
        <f>'Residential Equipment - Elec'!E32+'Residential Audit - Elec'!E32+'Residential Recycling - Elec'!E32+'Nonresidential Equipment - Elec'!E32+'Nonresidential Custom - Elec'!E32+'Nonresidential Audit - Elec'!E32</f>
        <v>4906.6899999999996</v>
      </c>
      <c r="F32" s="3">
        <f>'Residential Equipment - Elec'!F32+'Residential Audit - Elec'!F32+'Residential Recycling - Elec'!F32+'Nonresidential Equipment - Elec'!F32+'Nonresidential Custom - Elec'!F32+'Nonresidential Audit - Elec'!F32</f>
        <v>12457.59</v>
      </c>
      <c r="G32" s="3">
        <f>'Residential Equipment - Elec'!G32+'Residential Audit - Elec'!G32+'Residential Recycling - Elec'!G32+'Nonresidential Equipment - Elec'!G32+'Nonresidential Custom - Elec'!G32+'Nonresidential Audit - Elec'!G32</f>
        <v>109082.86</v>
      </c>
      <c r="H32" s="3">
        <f>'Residential Equipment - Elec'!H32+'Residential Audit - Elec'!H32+'Residential Recycling - Elec'!H32+'Nonresidential Equipment - Elec'!H32+'Nonresidential Custom - Elec'!H32+'Nonresidential Audit - Elec'!H32</f>
        <v>123967.54999999999</v>
      </c>
      <c r="I32" s="3">
        <f>'Residential Equipment - Elec'!I32+'Residential Audit - Elec'!I32+'Residential Recycling - Elec'!I32+'Nonresidential Equipment - Elec'!I32+'Nonresidential Custom - Elec'!I32+'Nonresidential Audit - Elec'!I32</f>
        <v>396.55</v>
      </c>
      <c r="J32" s="3">
        <f>'Residential Equipment - Elec'!J32+'Residential Audit - Elec'!J32+'Residential Recycling - Elec'!J32+'Nonresidential Equipment - Elec'!J32+'Nonresidential Custom - Elec'!J32+'Nonresidential Audit - Elec'!J32</f>
        <v>16042.273000000001</v>
      </c>
    </row>
    <row r="33" spans="1:10" ht="15" x14ac:dyDescent="0.25">
      <c r="A33" s="2">
        <v>10</v>
      </c>
      <c r="B33" s="7">
        <f>'Residential Equipment - Elec'!B33+'Residential Audit - Elec'!B33+'Residential Recycling - Elec'!B33+'Nonresidential Equipment - Elec'!B33+'Nonresidential Custom - Elec'!B33+'Nonresidential Audit - Elec'!B33</f>
        <v>1464.5630620453871</v>
      </c>
      <c r="C33" s="7">
        <f>'Residential Equipment - Elec'!C33+'Residential Audit - Elec'!C33+'Residential Recycling - Elec'!C33+'Nonresidential Equipment - Elec'!C33+'Nonresidential Custom - Elec'!C33+'Nonresidential Audit - Elec'!C33</f>
        <v>0.21999615329757188</v>
      </c>
      <c r="D33" s="3">
        <f>'Residential Equipment - Elec'!D33+'Residential Audit - Elec'!D33+'Residential Recycling - Elec'!D33+'Nonresidential Equipment - Elec'!D33+'Nonresidential Custom - Elec'!D33+'Nonresidential Audit - Elec'!D33</f>
        <v>34823.07</v>
      </c>
      <c r="E33" s="3">
        <f>'Residential Equipment - Elec'!E33+'Residential Audit - Elec'!E33+'Residential Recycling - Elec'!E33+'Nonresidential Equipment - Elec'!E33+'Nonresidential Custom - Elec'!E33+'Nonresidential Audit - Elec'!E33</f>
        <v>5029.05</v>
      </c>
      <c r="F33" s="3">
        <f>'Residential Equipment - Elec'!F33+'Residential Audit - Elec'!F33+'Residential Recycling - Elec'!F33+'Nonresidential Equipment - Elec'!F33+'Nonresidential Custom - Elec'!F33+'Nonresidential Audit - Elec'!F33</f>
        <v>12768.34</v>
      </c>
      <c r="G33" s="3">
        <f>'Residential Equipment - Elec'!G33+'Residential Audit - Elec'!G33+'Residential Recycling - Elec'!G33+'Nonresidential Equipment - Elec'!G33+'Nonresidential Custom - Elec'!G33+'Nonresidential Audit - Elec'!G33</f>
        <v>111705.35999999999</v>
      </c>
      <c r="H33" s="3">
        <f>'Residential Equipment - Elec'!H33+'Residential Audit - Elec'!H33+'Residential Recycling - Elec'!H33+'Nonresidential Equipment - Elec'!H33+'Nonresidential Custom - Elec'!H33+'Nonresidential Audit - Elec'!H33</f>
        <v>128181.25</v>
      </c>
      <c r="I33" s="3">
        <f>'Residential Equipment - Elec'!I33+'Residential Audit - Elec'!I33+'Residential Recycling - Elec'!I33+'Nonresidential Equipment - Elec'!I33+'Nonresidential Custom - Elec'!I33+'Nonresidential Audit - Elec'!I33</f>
        <v>396.55</v>
      </c>
      <c r="J33" s="3">
        <f>'Residential Equipment - Elec'!J33+'Residential Audit - Elec'!J33+'Residential Recycling - Elec'!J33+'Nonresidential Equipment - Elec'!J33+'Nonresidential Custom - Elec'!J33+'Nonresidential Audit - Elec'!J33</f>
        <v>16432.581999999999</v>
      </c>
    </row>
    <row r="34" spans="1:10" ht="15" x14ac:dyDescent="0.25">
      <c r="A34" s="2">
        <v>11</v>
      </c>
      <c r="B34" s="7">
        <f>'Residential Equipment - Elec'!B34+'Residential Audit - Elec'!B34+'Residential Recycling - Elec'!B34+'Nonresidential Equipment - Elec'!B34+'Nonresidential Custom - Elec'!B34+'Nonresidential Audit - Elec'!B34</f>
        <v>1463.0585220453868</v>
      </c>
      <c r="C34" s="7">
        <f>'Residential Equipment - Elec'!C34+'Residential Audit - Elec'!C34+'Residential Recycling - Elec'!C34+'Nonresidential Equipment - Elec'!C34+'Nonresidential Custom - Elec'!C34+'Nonresidential Audit - Elec'!C34</f>
        <v>0.21979512572972754</v>
      </c>
      <c r="D34" s="3">
        <f>'Residential Equipment - Elec'!D34+'Residential Audit - Elec'!D34+'Residential Recycling - Elec'!D34+'Nonresidential Equipment - Elec'!D34+'Nonresidential Custom - Elec'!D34+'Nonresidential Audit - Elec'!D34</f>
        <v>35668.090000000004</v>
      </c>
      <c r="E34" s="3">
        <f>'Residential Equipment - Elec'!E34+'Residential Audit - Elec'!E34+'Residential Recycling - Elec'!E34+'Nonresidential Equipment - Elec'!E34+'Nonresidential Custom - Elec'!E34+'Nonresidential Audit - Elec'!E34</f>
        <v>5151.1000000000004</v>
      </c>
      <c r="F34" s="3">
        <f>'Residential Equipment - Elec'!F34+'Residential Audit - Elec'!F34+'Residential Recycling - Elec'!F34+'Nonresidential Equipment - Elec'!F34+'Nonresidential Custom - Elec'!F34+'Nonresidential Audit - Elec'!F34</f>
        <v>13078.17</v>
      </c>
      <c r="G34" s="3">
        <f>'Residential Equipment - Elec'!G34+'Residential Audit - Elec'!G34+'Residential Recycling - Elec'!G34+'Nonresidential Equipment - Elec'!G34+'Nonresidential Custom - Elec'!G34+'Nonresidential Audit - Elec'!G34</f>
        <v>112177.08</v>
      </c>
      <c r="H34" s="3">
        <f>'Residential Equipment - Elec'!H34+'Residential Audit - Elec'!H34+'Residential Recycling - Elec'!H34+'Nonresidential Equipment - Elec'!H34+'Nonresidential Custom - Elec'!H34+'Nonresidential Audit - Elec'!H34</f>
        <v>132379.69</v>
      </c>
      <c r="I34" s="3">
        <f>'Residential Equipment - Elec'!I34+'Residential Audit - Elec'!I34+'Residential Recycling - Elec'!I34+'Nonresidential Equipment - Elec'!I34+'Nonresidential Custom - Elec'!I34+'Nonresidential Audit - Elec'!I34</f>
        <v>136.08000000000001</v>
      </c>
      <c r="J34" s="3">
        <f>'Residential Equipment - Elec'!J34+'Residential Audit - Elec'!J34+'Residential Recycling - Elec'!J34+'Nonresidential Equipment - Elec'!J34+'Nonresidential Custom - Elec'!J34+'Nonresidential Audit - Elec'!J34</f>
        <v>16607.444</v>
      </c>
    </row>
    <row r="35" spans="1:10" ht="15" x14ac:dyDescent="0.25">
      <c r="A35" s="2">
        <v>12</v>
      </c>
      <c r="B35" s="7">
        <f>'Residential Equipment - Elec'!B35+'Residential Audit - Elec'!B35+'Residential Recycling - Elec'!B35+'Nonresidential Equipment - Elec'!B35+'Nonresidential Custom - Elec'!B35+'Nonresidential Audit - Elec'!B35</f>
        <v>1460.0103479453869</v>
      </c>
      <c r="C35" s="7">
        <f>'Residential Equipment - Elec'!C35+'Residential Audit - Elec'!C35+'Residential Recycling - Elec'!C35+'Nonresidential Equipment - Elec'!C35+'Nonresidential Custom - Elec'!C35+'Nonresidential Audit - Elec'!C35</f>
        <v>0.21943122572972754</v>
      </c>
      <c r="D35" s="3">
        <f>'Residential Equipment - Elec'!D35+'Residential Audit - Elec'!D35+'Residential Recycling - Elec'!D35+'Nonresidential Equipment - Elec'!D35+'Nonresidential Custom - Elec'!D35+'Nonresidential Audit - Elec'!D35</f>
        <v>36506.740000000005</v>
      </c>
      <c r="E35" s="3">
        <f>'Residential Equipment - Elec'!E35+'Residential Audit - Elec'!E35+'Residential Recycling - Elec'!E35+'Nonresidential Equipment - Elec'!E35+'Nonresidential Custom - Elec'!E35+'Nonresidential Audit - Elec'!E35</f>
        <v>5272.2199999999993</v>
      </c>
      <c r="F35" s="3">
        <f>'Residential Equipment - Elec'!F35+'Residential Audit - Elec'!F35+'Residential Recycling - Elec'!F35+'Nonresidential Equipment - Elec'!F35+'Nonresidential Custom - Elec'!F35+'Nonresidential Audit - Elec'!F35</f>
        <v>13385.67</v>
      </c>
      <c r="G35" s="3">
        <f>'Residential Equipment - Elec'!G35+'Residential Audit - Elec'!G35+'Residential Recycling - Elec'!G35+'Nonresidential Equipment - Elec'!G35+'Nonresidential Custom - Elec'!G35+'Nonresidential Audit - Elec'!G35</f>
        <v>122372.56999999999</v>
      </c>
      <c r="H35" s="3">
        <f>'Residential Equipment - Elec'!H35+'Residential Audit - Elec'!H35+'Residential Recycling - Elec'!H35+'Nonresidential Equipment - Elec'!H35+'Nonresidential Custom - Elec'!H35+'Nonresidential Audit - Elec'!H35</f>
        <v>136571.12</v>
      </c>
      <c r="I35" s="3">
        <f>'Residential Equipment - Elec'!I35+'Residential Audit - Elec'!I35+'Residential Recycling - Elec'!I35+'Nonresidential Equipment - Elec'!I35+'Nonresidential Custom - Elec'!I35+'Nonresidential Audit - Elec'!I35</f>
        <v>0</v>
      </c>
      <c r="J35" s="3">
        <f>'Residential Equipment - Elec'!J35+'Residential Audit - Elec'!J35+'Residential Recycling - Elec'!J35+'Nonresidential Equipment - Elec'!J35+'Nonresidential Custom - Elec'!J35+'Nonresidential Audit - Elec'!J35</f>
        <v>17753.72</v>
      </c>
    </row>
    <row r="36" spans="1:10" ht="15" x14ac:dyDescent="0.25">
      <c r="A36" s="2">
        <v>13</v>
      </c>
      <c r="B36" s="7">
        <f>'Residential Equipment - Elec'!B36+'Residential Audit - Elec'!B36+'Residential Recycling - Elec'!B36+'Nonresidential Equipment - Elec'!B36+'Nonresidential Custom - Elec'!B36+'Nonresidential Audit - Elec'!B36</f>
        <v>1460.0103479453869</v>
      </c>
      <c r="C36" s="7">
        <f>'Residential Equipment - Elec'!C36+'Residential Audit - Elec'!C36+'Residential Recycling - Elec'!C36+'Nonresidential Equipment - Elec'!C36+'Nonresidential Custom - Elec'!C36+'Nonresidential Audit - Elec'!C36</f>
        <v>0.21943122572972754</v>
      </c>
      <c r="D36" s="3">
        <f>'Residential Equipment - Elec'!D36+'Residential Audit - Elec'!D36+'Residential Recycling - Elec'!D36+'Nonresidential Equipment - Elec'!D36+'Nonresidential Custom - Elec'!D36+'Nonresidential Audit - Elec'!D36</f>
        <v>37419.4</v>
      </c>
      <c r="E36" s="3">
        <f>'Residential Equipment - Elec'!E36+'Residential Audit - Elec'!E36+'Residential Recycling - Elec'!E36+'Nonresidential Equipment - Elec'!E36+'Nonresidential Custom - Elec'!E36+'Nonresidential Audit - Elec'!E36</f>
        <v>5404.02</v>
      </c>
      <c r="F36" s="3">
        <f>'Residential Equipment - Elec'!F36+'Residential Audit - Elec'!F36+'Residential Recycling - Elec'!F36+'Nonresidential Equipment - Elec'!F36+'Nonresidential Custom - Elec'!F36+'Nonresidential Audit - Elec'!F36</f>
        <v>13720.31</v>
      </c>
      <c r="G36" s="3">
        <f>'Residential Equipment - Elec'!G36+'Residential Audit - Elec'!G36+'Residential Recycling - Elec'!G36+'Nonresidential Equipment - Elec'!G36+'Nonresidential Custom - Elec'!G36+'Nonresidential Audit - Elec'!G36</f>
        <v>128345.45999999999</v>
      </c>
      <c r="H36" s="3">
        <f>'Residential Equipment - Elec'!H36+'Residential Audit - Elec'!H36+'Residential Recycling - Elec'!H36+'Nonresidential Equipment - Elec'!H36+'Nonresidential Custom - Elec'!H36+'Nonresidential Audit - Elec'!H36</f>
        <v>141214.54</v>
      </c>
      <c r="I36" s="3">
        <f>'Residential Equipment - Elec'!I36+'Residential Audit - Elec'!I36+'Residential Recycling - Elec'!I36+'Nonresidential Equipment - Elec'!I36+'Nonresidential Custom - Elec'!I36+'Nonresidential Audit - Elec'!I36</f>
        <v>0</v>
      </c>
      <c r="J36" s="3">
        <f>'Residential Equipment - Elec'!J36+'Residential Audit - Elec'!J36+'Residential Recycling - Elec'!J36+'Nonresidential Equipment - Elec'!J36+'Nonresidential Custom - Elec'!J36+'Nonresidential Audit - Elec'!J36</f>
        <v>18488.919000000002</v>
      </c>
    </row>
    <row r="37" spans="1:10" ht="15" x14ac:dyDescent="0.25">
      <c r="A37" s="2">
        <v>14</v>
      </c>
      <c r="B37" s="7">
        <f>'Residential Equipment - Elec'!B37+'Residential Audit - Elec'!B37+'Residential Recycling - Elec'!B37+'Nonresidential Equipment - Elec'!B37+'Nonresidential Custom - Elec'!B37+'Nonresidential Audit - Elec'!B37</f>
        <v>1447.5404279453869</v>
      </c>
      <c r="C37" s="7">
        <f>'Residential Equipment - Elec'!C37+'Residential Audit - Elec'!C37+'Residential Recycling - Elec'!C37+'Nonresidential Equipment - Elec'!C37+'Nonresidential Custom - Elec'!C37+'Nonresidential Audit - Elec'!C37</f>
        <v>0.2175731086557674</v>
      </c>
      <c r="D37" s="3">
        <f>'Residential Equipment - Elec'!D37+'Residential Audit - Elec'!D37+'Residential Recycling - Elec'!D37+'Nonresidential Equipment - Elec'!D37+'Nonresidential Custom - Elec'!D37+'Nonresidential Audit - Elec'!D37</f>
        <v>38070.32</v>
      </c>
      <c r="E37" s="3">
        <f>'Residential Equipment - Elec'!E37+'Residential Audit - Elec'!E37+'Residential Recycling - Elec'!E37+'Nonresidential Equipment - Elec'!E37+'Nonresidential Custom - Elec'!E37+'Nonresidential Audit - Elec'!E37</f>
        <v>5498.04</v>
      </c>
      <c r="F37" s="3">
        <f>'Residential Equipment - Elec'!F37+'Residential Audit - Elec'!F37+'Residential Recycling - Elec'!F37+'Nonresidential Equipment - Elec'!F37+'Nonresidential Custom - Elec'!F37+'Nonresidential Audit - Elec'!F37</f>
        <v>13958.96</v>
      </c>
      <c r="G37" s="3">
        <f>'Residential Equipment - Elec'!G37+'Residential Audit - Elec'!G37+'Residential Recycling - Elec'!G37+'Nonresidential Equipment - Elec'!G37+'Nonresidential Custom - Elec'!G37+'Nonresidential Audit - Elec'!G37</f>
        <v>135362.07999999999</v>
      </c>
      <c r="H37" s="3">
        <f>'Residential Equipment - Elec'!H37+'Residential Audit - Elec'!H37+'Residential Recycling - Elec'!H37+'Nonresidential Equipment - Elec'!H37+'Nonresidential Custom - Elec'!H37+'Nonresidential Audit - Elec'!H37</f>
        <v>144758.42000000001</v>
      </c>
      <c r="I37" s="3">
        <f>'Residential Equipment - Elec'!I37+'Residential Audit - Elec'!I37+'Residential Recycling - Elec'!I37+'Nonresidential Equipment - Elec'!I37+'Nonresidential Custom - Elec'!I37+'Nonresidential Audit - Elec'!I37</f>
        <v>0</v>
      </c>
      <c r="J37" s="3">
        <f>'Residential Equipment - Elec'!J37+'Residential Audit - Elec'!J37+'Residential Recycling - Elec'!J37+'Nonresidential Equipment - Elec'!J37+'Nonresidential Custom - Elec'!J37+'Nonresidential Audit - Elec'!J37</f>
        <v>19288.940000000002</v>
      </c>
    </row>
    <row r="38" spans="1:10" ht="15" x14ac:dyDescent="0.25">
      <c r="A38" s="2">
        <v>15</v>
      </c>
      <c r="B38" s="7">
        <f>'Residential Equipment - Elec'!B38+'Residential Audit - Elec'!B38+'Residential Recycling - Elec'!B38+'Nonresidential Equipment - Elec'!B38+'Nonresidential Custom - Elec'!B38+'Nonresidential Audit - Elec'!B38</f>
        <v>1447.5404279453869</v>
      </c>
      <c r="C38" s="7">
        <f>'Residential Equipment - Elec'!C38+'Residential Audit - Elec'!C38+'Residential Recycling - Elec'!C38+'Nonresidential Equipment - Elec'!C38+'Nonresidential Custom - Elec'!C38+'Nonresidential Audit - Elec'!C38</f>
        <v>0.2175731086557674</v>
      </c>
      <c r="D38" s="3">
        <f>'Residential Equipment - Elec'!D38+'Residential Audit - Elec'!D38+'Residential Recycling - Elec'!D38+'Nonresidential Equipment - Elec'!D38+'Nonresidential Custom - Elec'!D38+'Nonresidential Audit - Elec'!D38</f>
        <v>39022.089999999997</v>
      </c>
      <c r="E38" s="3">
        <f>'Residential Equipment - Elec'!E38+'Residential Audit - Elec'!E38+'Residential Recycling - Elec'!E38+'Nonresidential Equipment - Elec'!E38+'Nonresidential Custom - Elec'!E38+'Nonresidential Audit - Elec'!E38</f>
        <v>5635.4800000000005</v>
      </c>
      <c r="F38" s="3">
        <f>'Residential Equipment - Elec'!F38+'Residential Audit - Elec'!F38+'Residential Recycling - Elec'!F38+'Nonresidential Equipment - Elec'!F38+'Nonresidential Custom - Elec'!F38+'Nonresidential Audit - Elec'!F38</f>
        <v>14307.96</v>
      </c>
      <c r="G38" s="3">
        <f>'Residential Equipment - Elec'!G38+'Residential Audit - Elec'!G38+'Residential Recycling - Elec'!G38+'Nonresidential Equipment - Elec'!G38+'Nonresidential Custom - Elec'!G38+'Nonresidential Audit - Elec'!G38</f>
        <v>124379.15999999999</v>
      </c>
      <c r="H38" s="3">
        <f>'Residential Equipment - Elec'!H38+'Residential Audit - Elec'!H38+'Residential Recycling - Elec'!H38+'Nonresidential Equipment - Elec'!H38+'Nonresidential Custom - Elec'!H38+'Nonresidential Audit - Elec'!H38</f>
        <v>149680.23000000001</v>
      </c>
      <c r="I38" s="3">
        <f>'Residential Equipment - Elec'!I38+'Residential Audit - Elec'!I38+'Residential Recycling - Elec'!I38+'Nonresidential Equipment - Elec'!I38+'Nonresidential Custom - Elec'!I38+'Nonresidential Audit - Elec'!I38</f>
        <v>0</v>
      </c>
      <c r="J38" s="3">
        <f>'Residential Equipment - Elec'!J38+'Residential Audit - Elec'!J38+'Residential Recycling - Elec'!J38+'Nonresidential Equipment - Elec'!J38+'Nonresidential Custom - Elec'!J38+'Nonresidential Audit - Elec'!J38</f>
        <v>18334.469000000001</v>
      </c>
    </row>
    <row r="39" spans="1:10" ht="15" x14ac:dyDescent="0.25">
      <c r="A39" s="2">
        <v>16</v>
      </c>
      <c r="B39" s="7">
        <f>'Residential Equipment - Elec'!B39+'Residential Audit - Elec'!B39+'Residential Recycling - Elec'!B39+'Nonresidential Equipment - Elec'!B39+'Nonresidential Custom - Elec'!B39+'Nonresidential Audit - Elec'!B39</f>
        <v>1311.5504628948142</v>
      </c>
      <c r="C39" s="7">
        <f>'Residential Equipment - Elec'!C39+'Residential Audit - Elec'!C39+'Residential Recycling - Elec'!C39+'Nonresidential Equipment - Elec'!C39+'Nonresidential Custom - Elec'!C39+'Nonresidential Audit - Elec'!C39</f>
        <v>0.17812921755217104</v>
      </c>
      <c r="D39" s="3">
        <f>'Residential Equipment - Elec'!D39+'Residential Audit - Elec'!D39+'Residential Recycling - Elec'!D39+'Nonresidential Equipment - Elec'!D39+'Nonresidential Custom - Elec'!D39+'Nonresidential Audit - Elec'!D39</f>
        <v>28621.1</v>
      </c>
      <c r="E39" s="3">
        <f>'Residential Equipment - Elec'!E39+'Residential Audit - Elec'!E39+'Residential Recycling - Elec'!E39+'Nonresidential Equipment - Elec'!E39+'Nonresidential Custom - Elec'!E39+'Nonresidential Audit - Elec'!E39</f>
        <v>4133.3900000000003</v>
      </c>
      <c r="F39" s="3">
        <f>'Residential Equipment - Elec'!F39+'Residential Audit - Elec'!F39+'Residential Recycling - Elec'!F39+'Nonresidential Equipment - Elec'!F39+'Nonresidential Custom - Elec'!F39+'Nonresidential Audit - Elec'!F39</f>
        <v>10494.300000000001</v>
      </c>
      <c r="G39" s="3">
        <f>'Residential Equipment - Elec'!G39+'Residential Audit - Elec'!G39+'Residential Recycling - Elec'!G39+'Nonresidential Equipment - Elec'!G39+'Nonresidential Custom - Elec'!G39+'Nonresidential Audit - Elec'!G39</f>
        <v>115014.79999999999</v>
      </c>
      <c r="H39" s="3">
        <f>'Residential Equipment - Elec'!H39+'Residential Audit - Elec'!H39+'Residential Recycling - Elec'!H39+'Nonresidential Equipment - Elec'!H39+'Nonresidential Custom - Elec'!H39+'Nonresidential Audit - Elec'!H39</f>
        <v>139161.89000000001</v>
      </c>
      <c r="I39" s="3">
        <f>'Residential Equipment - Elec'!I39+'Residential Audit - Elec'!I39+'Residential Recycling - Elec'!I39+'Nonresidential Equipment - Elec'!I39+'Nonresidential Custom - Elec'!I39+'Nonresidential Audit - Elec'!I39</f>
        <v>0</v>
      </c>
      <c r="J39" s="3">
        <f>'Residential Equipment - Elec'!J39+'Residential Audit - Elec'!J39+'Residential Recycling - Elec'!J39+'Nonresidential Equipment - Elec'!J39+'Nonresidential Custom - Elec'!J39+'Nonresidential Audit - Elec'!J39</f>
        <v>15826.359</v>
      </c>
    </row>
    <row r="40" spans="1:10" ht="15" x14ac:dyDescent="0.25">
      <c r="A40" s="2">
        <v>17</v>
      </c>
      <c r="B40" s="7">
        <f>'Residential Equipment - Elec'!B40+'Residential Audit - Elec'!B40+'Residential Recycling - Elec'!B40+'Nonresidential Equipment - Elec'!B40+'Nonresidential Custom - Elec'!B40+'Nonresidential Audit - Elec'!B40</f>
        <v>1311.5504628948142</v>
      </c>
      <c r="C40" s="7">
        <f>'Residential Equipment - Elec'!C40+'Residential Audit - Elec'!C40+'Residential Recycling - Elec'!C40+'Nonresidential Equipment - Elec'!C40+'Nonresidential Custom - Elec'!C40+'Nonresidential Audit - Elec'!C40</f>
        <v>0.17812921755217104</v>
      </c>
      <c r="D40" s="3">
        <f>'Residential Equipment - Elec'!D40+'Residential Audit - Elec'!D40+'Residential Recycling - Elec'!D40+'Nonresidential Equipment - Elec'!D40+'Nonresidential Custom - Elec'!D40+'Nonresidential Audit - Elec'!D40</f>
        <v>29336.63</v>
      </c>
      <c r="E40" s="3">
        <f>'Residential Equipment - Elec'!E40+'Residential Audit - Elec'!E40+'Residential Recycling - Elec'!E40+'Nonresidential Equipment - Elec'!E40+'Nonresidential Custom - Elec'!E40+'Nonresidential Audit - Elec'!E40</f>
        <v>4236.72</v>
      </c>
      <c r="F40" s="3">
        <f>'Residential Equipment - Elec'!F40+'Residential Audit - Elec'!F40+'Residential Recycling - Elec'!F40+'Nonresidential Equipment - Elec'!F40+'Nonresidential Custom - Elec'!F40+'Nonresidential Audit - Elec'!F40</f>
        <v>10756.65</v>
      </c>
      <c r="G40" s="3">
        <f>'Residential Equipment - Elec'!G40+'Residential Audit - Elec'!G40+'Residential Recycling - Elec'!G40+'Nonresidential Equipment - Elec'!G40+'Nonresidential Custom - Elec'!G40+'Nonresidential Audit - Elec'!G40</f>
        <v>114156.06</v>
      </c>
      <c r="H40" s="3">
        <f>'Residential Equipment - Elec'!H40+'Residential Audit - Elec'!H40+'Residential Recycling - Elec'!H40+'Nonresidential Equipment - Elec'!H40+'Nonresidential Custom - Elec'!H40+'Nonresidential Audit - Elec'!H40</f>
        <v>143893.39000000001</v>
      </c>
      <c r="I40" s="3">
        <f>'Residential Equipment - Elec'!I40+'Residential Audit - Elec'!I40+'Residential Recycling - Elec'!I40+'Nonresidential Equipment - Elec'!I40+'Nonresidential Custom - Elec'!I40+'Nonresidential Audit - Elec'!I40</f>
        <v>0</v>
      </c>
      <c r="J40" s="3">
        <f>'Residential Equipment - Elec'!J40+'Residential Audit - Elec'!J40+'Residential Recycling - Elec'!J40+'Nonresidential Equipment - Elec'!J40+'Nonresidential Custom - Elec'!J40+'Nonresidential Audit - Elec'!J40</f>
        <v>15848.606</v>
      </c>
    </row>
    <row r="41" spans="1:10" ht="15" x14ac:dyDescent="0.25">
      <c r="A41" s="2">
        <v>18</v>
      </c>
      <c r="B41" s="7">
        <f>'Residential Equipment - Elec'!B41+'Residential Audit - Elec'!B41+'Residential Recycling - Elec'!B41+'Nonresidential Equipment - Elec'!B41+'Nonresidential Custom - Elec'!B41+'Nonresidential Audit - Elec'!B41</f>
        <v>1311.5504628948142</v>
      </c>
      <c r="C41" s="7">
        <f>'Residential Equipment - Elec'!C41+'Residential Audit - Elec'!C41+'Residential Recycling - Elec'!C41+'Nonresidential Equipment - Elec'!C41+'Nonresidential Custom - Elec'!C41+'Nonresidential Audit - Elec'!C41</f>
        <v>0.17812921755217104</v>
      </c>
      <c r="D41" s="3">
        <f>'Residential Equipment - Elec'!D41+'Residential Audit - Elec'!D41+'Residential Recycling - Elec'!D41+'Nonresidential Equipment - Elec'!D41+'Nonresidential Custom - Elec'!D41+'Nonresidential Audit - Elec'!D41</f>
        <v>30070.05</v>
      </c>
      <c r="E41" s="3">
        <f>'Residential Equipment - Elec'!E41+'Residential Audit - Elec'!E41+'Residential Recycling - Elec'!E41+'Nonresidential Equipment - Elec'!E41+'Nonresidential Custom - Elec'!E41+'Nonresidential Audit - Elec'!E41</f>
        <v>4342.6400000000003</v>
      </c>
      <c r="F41" s="3">
        <f>'Residential Equipment - Elec'!F41+'Residential Audit - Elec'!F41+'Residential Recycling - Elec'!F41+'Nonresidential Equipment - Elec'!F41+'Nonresidential Custom - Elec'!F41+'Nonresidential Audit - Elec'!F41</f>
        <v>11025.58</v>
      </c>
      <c r="G41" s="3">
        <f>'Residential Equipment - Elec'!G41+'Residential Audit - Elec'!G41+'Residential Recycling - Elec'!G41+'Nonresidential Equipment - Elec'!G41+'Nonresidential Custom - Elec'!G41+'Nonresidential Audit - Elec'!G41</f>
        <v>119794.85</v>
      </c>
      <c r="H41" s="3">
        <f>'Residential Equipment - Elec'!H41+'Residential Audit - Elec'!H41+'Residential Recycling - Elec'!H41+'Nonresidential Equipment - Elec'!H41+'Nonresidential Custom - Elec'!H41+'Nonresidential Audit - Elec'!H41</f>
        <v>148785.77000000002</v>
      </c>
      <c r="I41" s="3">
        <f>'Residential Equipment - Elec'!I41+'Residential Audit - Elec'!I41+'Residential Recycling - Elec'!I41+'Nonresidential Equipment - Elec'!I41+'Nonresidential Custom - Elec'!I41+'Nonresidential Audit - Elec'!I41</f>
        <v>0</v>
      </c>
      <c r="J41" s="3">
        <f>'Residential Equipment - Elec'!J41+'Residential Audit - Elec'!J41+'Residential Recycling - Elec'!J41+'Nonresidential Equipment - Elec'!J41+'Nonresidential Custom - Elec'!J41+'Nonresidential Audit - Elec'!J41</f>
        <v>16523.312000000002</v>
      </c>
    </row>
    <row r="42" spans="1:10" ht="15" x14ac:dyDescent="0.25">
      <c r="A42" s="2">
        <v>19</v>
      </c>
      <c r="B42" s="7">
        <f>'Residential Equipment - Elec'!B42+'Residential Audit - Elec'!B42+'Residential Recycling - Elec'!B42+'Nonresidential Equipment - Elec'!B42+'Nonresidential Custom - Elec'!B42+'Nonresidential Audit - Elec'!B42</f>
        <v>1071.92065308368</v>
      </c>
      <c r="C42" s="7">
        <f>'Residential Equipment - Elec'!C42+'Residential Audit - Elec'!C42+'Residential Recycling - Elec'!C42+'Nonresidential Equipment - Elec'!C42+'Nonresidential Custom - Elec'!C42+'Nonresidential Audit - Elec'!C42</f>
        <v>0.13660536330776493</v>
      </c>
      <c r="D42" s="3">
        <f>'Residential Equipment - Elec'!D42+'Residential Audit - Elec'!D42+'Residential Recycling - Elec'!D42+'Nonresidential Equipment - Elec'!D42+'Nonresidential Custom - Elec'!D42+'Nonresidential Audit - Elec'!D42</f>
        <v>25422.560000000001</v>
      </c>
      <c r="E42" s="3">
        <f>'Residential Equipment - Elec'!E42+'Residential Audit - Elec'!E42+'Residential Recycling - Elec'!E42+'Nonresidential Equipment - Elec'!E42+'Nonresidential Custom - Elec'!E42+'Nonresidential Audit - Elec'!E42</f>
        <v>3671.47</v>
      </c>
      <c r="F42" s="3">
        <f>'Residential Equipment - Elec'!F42+'Residential Audit - Elec'!F42+'Residential Recycling - Elec'!F42+'Nonresidential Equipment - Elec'!F42+'Nonresidential Custom - Elec'!F42+'Nonresidential Audit - Elec'!F42</f>
        <v>9321.52</v>
      </c>
      <c r="G42" s="3">
        <f>'Residential Equipment - Elec'!G42+'Residential Audit - Elec'!G42+'Residential Recycling - Elec'!G42+'Nonresidential Equipment - Elec'!G42+'Nonresidential Custom - Elec'!G42+'Nonresidential Audit - Elec'!G42</f>
        <v>101548.43</v>
      </c>
      <c r="H42" s="3">
        <f>'Residential Equipment - Elec'!H42+'Residential Audit - Elec'!H42+'Residential Recycling - Elec'!H42+'Nonresidential Equipment - Elec'!H42+'Nonresidential Custom - Elec'!H42+'Nonresidential Audit - Elec'!H42</f>
        <v>126369.63</v>
      </c>
      <c r="I42" s="3">
        <f>'Residential Equipment - Elec'!I42+'Residential Audit - Elec'!I42+'Residential Recycling - Elec'!I42+'Nonresidential Equipment - Elec'!I42+'Nonresidential Custom - Elec'!I42+'Nonresidential Audit - Elec'!I42</f>
        <v>0</v>
      </c>
      <c r="J42" s="3">
        <f>'Residential Equipment - Elec'!J42+'Residential Audit - Elec'!J42+'Residential Recycling - Elec'!J42+'Nonresidential Equipment - Elec'!J42+'Nonresidential Custom - Elec'!J42+'Nonresidential Audit - Elec'!J42</f>
        <v>13996.397999999999</v>
      </c>
    </row>
    <row r="43" spans="1:10" ht="15" x14ac:dyDescent="0.25">
      <c r="A43" s="2">
        <v>20</v>
      </c>
      <c r="B43" s="7">
        <f>'Residential Equipment - Elec'!B43+'Residential Audit - Elec'!B43+'Residential Recycling - Elec'!B43+'Nonresidential Equipment - Elec'!B43+'Nonresidential Custom - Elec'!B43+'Nonresidential Audit - Elec'!B43</f>
        <v>1071.92065308368</v>
      </c>
      <c r="C43" s="7">
        <f>'Residential Equipment - Elec'!C43+'Residential Audit - Elec'!C43+'Residential Recycling - Elec'!C43+'Nonresidential Equipment - Elec'!C43+'Nonresidential Custom - Elec'!C43+'Nonresidential Audit - Elec'!C43</f>
        <v>0.13660536330776493</v>
      </c>
      <c r="D43" s="3">
        <f>'Residential Equipment - Elec'!D43+'Residential Audit - Elec'!D43+'Residential Recycling - Elec'!D43+'Nonresidential Equipment - Elec'!D43+'Nonresidential Custom - Elec'!D43+'Nonresidential Audit - Elec'!D43</f>
        <v>26058.12</v>
      </c>
      <c r="E43" s="3">
        <f>'Residential Equipment - Elec'!E43+'Residential Audit - Elec'!E43+'Residential Recycling - Elec'!E43+'Nonresidential Equipment - Elec'!E43+'Nonresidential Custom - Elec'!E43+'Nonresidential Audit - Elec'!E43</f>
        <v>3763.25</v>
      </c>
      <c r="F43" s="3">
        <f>'Residential Equipment - Elec'!F43+'Residential Audit - Elec'!F43+'Residential Recycling - Elec'!F43+'Nonresidential Equipment - Elec'!F43+'Nonresidential Custom - Elec'!F43+'Nonresidential Audit - Elec'!F43</f>
        <v>9554.5499999999993</v>
      </c>
      <c r="G43" s="3">
        <f>'Residential Equipment - Elec'!G43+'Residential Audit - Elec'!G43+'Residential Recycling - Elec'!G43+'Nonresidential Equipment - Elec'!G43+'Nonresidential Custom - Elec'!G43+'Nonresidential Audit - Elec'!G43</f>
        <v>99844.39</v>
      </c>
      <c r="H43" s="3">
        <f>'Residential Equipment - Elec'!H43+'Residential Audit - Elec'!H43+'Residential Recycling - Elec'!H43+'Nonresidential Equipment - Elec'!H43+'Nonresidential Custom - Elec'!H43+'Nonresidential Audit - Elec'!H43</f>
        <v>130666.18999999999</v>
      </c>
      <c r="I43" s="3">
        <f>'Residential Equipment - Elec'!I43+'Residential Audit - Elec'!I43+'Residential Recycling - Elec'!I43+'Nonresidential Equipment - Elec'!I43+'Nonresidential Custom - Elec'!I43+'Nonresidential Audit - Elec'!I43</f>
        <v>0</v>
      </c>
      <c r="J43" s="3">
        <f>'Residential Equipment - Elec'!J43+'Residential Audit - Elec'!J43+'Residential Recycling - Elec'!J43+'Nonresidential Equipment - Elec'!J43+'Nonresidential Custom - Elec'!J43+'Nonresidential Audit - Elec'!J43</f>
        <v>13922.031000000001</v>
      </c>
    </row>
    <row r="44" spans="1:10" ht="15" x14ac:dyDescent="0.25">
      <c r="A44" s="2">
        <v>21</v>
      </c>
      <c r="B44" s="7">
        <f>'Residential Equipment - Elec'!B44+'Residential Audit - Elec'!B44+'Residential Recycling - Elec'!B44+'Nonresidential Equipment - Elec'!B44+'Nonresidential Custom - Elec'!B44+'Nonresidential Audit - Elec'!B44</f>
        <v>0</v>
      </c>
      <c r="C44" s="7">
        <f>'Residential Equipment - Elec'!C44+'Residential Audit - Elec'!C44+'Residential Recycling - Elec'!C44+'Nonresidential Equipment - Elec'!C44+'Nonresidential Custom - Elec'!C44+'Nonresidential Audit - Elec'!C44</f>
        <v>0</v>
      </c>
      <c r="D44" s="3">
        <f>'Residential Equipment - Elec'!D44+'Residential Audit - Elec'!D44+'Residential Recycling - Elec'!D44+'Nonresidential Equipment - Elec'!D44+'Nonresidential Custom - Elec'!D44+'Nonresidential Audit - Elec'!D44</f>
        <v>0</v>
      </c>
      <c r="E44" s="3">
        <f>'Residential Equipment - Elec'!E44+'Residential Audit - Elec'!E44+'Residential Recycling - Elec'!E44+'Nonresidential Equipment - Elec'!E44+'Nonresidential Custom - Elec'!E44+'Nonresidential Audit - Elec'!E44</f>
        <v>0</v>
      </c>
      <c r="F44" s="3">
        <f>'Residential Equipment - Elec'!F44+'Residential Audit - Elec'!F44+'Residential Recycling - Elec'!F44+'Nonresidential Equipment - Elec'!F44+'Nonresidential Custom - Elec'!F44+'Nonresidential Audit - Elec'!F44</f>
        <v>0</v>
      </c>
      <c r="G44" s="3">
        <f>'Residential Equipment - Elec'!G44+'Residential Audit - Elec'!G44+'Residential Recycling - Elec'!G44+'Nonresidential Equipment - Elec'!G44+'Nonresidential Custom - Elec'!G44+'Nonresidential Audit - Elec'!G44</f>
        <v>0</v>
      </c>
      <c r="H44" s="3">
        <f>'Residential Equipment - Elec'!H44+'Residential Audit - Elec'!H44+'Residential Recycling - Elec'!H44+'Nonresidential Equipment - Elec'!H44+'Nonresidential Custom - Elec'!H44+'Nonresidential Audit - Elec'!H44</f>
        <v>0</v>
      </c>
      <c r="I44" s="3">
        <f>'Residential Equipment - Elec'!I44+'Residential Audit - Elec'!I44+'Residential Recycling - Elec'!I44+'Nonresidential Equipment - Elec'!I44+'Nonresidential Custom - Elec'!I44+'Nonresidential Audit - Elec'!I44</f>
        <v>0</v>
      </c>
      <c r="J44" s="3">
        <f>'Residential Equipment - Elec'!J44+'Residential Audit - Elec'!J44+'Residential Recycling - Elec'!J44+'Nonresidential Equipment - Elec'!J44+'Nonresidential Custom - Elec'!J44+'Nonresidential Audit - Elec'!J44</f>
        <v>0</v>
      </c>
    </row>
    <row r="45" spans="1:10" ht="15" x14ac:dyDescent="0.25">
      <c r="A45" s="2">
        <v>22</v>
      </c>
      <c r="B45" s="7">
        <f>'Residential Equipment - Elec'!B45+'Residential Audit - Elec'!B45+'Residential Recycling - Elec'!B45+'Nonresidential Equipment - Elec'!B45+'Nonresidential Custom - Elec'!B45+'Nonresidential Audit - Elec'!B45</f>
        <v>0</v>
      </c>
      <c r="C45" s="7">
        <f>'Residential Equipment - Elec'!C45+'Residential Audit - Elec'!C45+'Residential Recycling - Elec'!C45+'Nonresidential Equipment - Elec'!C45+'Nonresidential Custom - Elec'!C45+'Nonresidential Audit - Elec'!C45</f>
        <v>0</v>
      </c>
      <c r="D45" s="3">
        <f>'Residential Equipment - Elec'!D45+'Residential Audit - Elec'!D45+'Residential Recycling - Elec'!D45+'Nonresidential Equipment - Elec'!D45+'Nonresidential Custom - Elec'!D45+'Nonresidential Audit - Elec'!D45</f>
        <v>0</v>
      </c>
      <c r="E45" s="3">
        <f>'Residential Equipment - Elec'!E45+'Residential Audit - Elec'!E45+'Residential Recycling - Elec'!E45+'Nonresidential Equipment - Elec'!E45+'Nonresidential Custom - Elec'!E45+'Nonresidential Audit - Elec'!E45</f>
        <v>0</v>
      </c>
      <c r="F45" s="3">
        <f>'Residential Equipment - Elec'!F45+'Residential Audit - Elec'!F45+'Residential Recycling - Elec'!F45+'Nonresidential Equipment - Elec'!F45+'Nonresidential Custom - Elec'!F45+'Nonresidential Audit - Elec'!F45</f>
        <v>0</v>
      </c>
      <c r="G45" s="3">
        <f>'Residential Equipment - Elec'!G45+'Residential Audit - Elec'!G45+'Residential Recycling - Elec'!G45+'Nonresidential Equipment - Elec'!G45+'Nonresidential Custom - Elec'!G45+'Nonresidential Audit - Elec'!G45</f>
        <v>0</v>
      </c>
      <c r="H45" s="3">
        <f>'Residential Equipment - Elec'!H45+'Residential Audit - Elec'!H45+'Residential Recycling - Elec'!H45+'Nonresidential Equipment - Elec'!H45+'Nonresidential Custom - Elec'!H45+'Nonresidential Audit - Elec'!H45</f>
        <v>0</v>
      </c>
      <c r="I45" s="3">
        <f>'Residential Equipment - Elec'!I45+'Residential Audit - Elec'!I45+'Residential Recycling - Elec'!I45+'Nonresidential Equipment - Elec'!I45+'Nonresidential Custom - Elec'!I45+'Nonresidential Audit - Elec'!I45</f>
        <v>0</v>
      </c>
      <c r="J45" s="3">
        <f>'Residential Equipment - Elec'!J45+'Residential Audit - Elec'!J45+'Residential Recycling - Elec'!J45+'Nonresidential Equipment - Elec'!J45+'Nonresidential Custom - Elec'!J45+'Nonresidential Audit - Elec'!J45</f>
        <v>0</v>
      </c>
    </row>
    <row r="46" spans="1:10" ht="15" x14ac:dyDescent="0.25">
      <c r="A46" s="2">
        <v>23</v>
      </c>
      <c r="B46" s="7">
        <f>'Residential Equipment - Elec'!B46+'Residential Audit - Elec'!B46+'Residential Recycling - Elec'!B46+'Nonresidential Equipment - Elec'!B46+'Nonresidential Custom - Elec'!B46+'Nonresidential Audit - Elec'!B46</f>
        <v>0</v>
      </c>
      <c r="C46" s="7">
        <f>'Residential Equipment - Elec'!C46+'Residential Audit - Elec'!C46+'Residential Recycling - Elec'!C46+'Nonresidential Equipment - Elec'!C46+'Nonresidential Custom - Elec'!C46+'Nonresidential Audit - Elec'!C46</f>
        <v>0</v>
      </c>
      <c r="D46" s="3">
        <f>'Residential Equipment - Elec'!D46+'Residential Audit - Elec'!D46+'Residential Recycling - Elec'!D46+'Nonresidential Equipment - Elec'!D46+'Nonresidential Custom - Elec'!D46+'Nonresidential Audit - Elec'!D46</f>
        <v>0</v>
      </c>
      <c r="E46" s="3">
        <f>'Residential Equipment - Elec'!E46+'Residential Audit - Elec'!E46+'Residential Recycling - Elec'!E46+'Nonresidential Equipment - Elec'!E46+'Nonresidential Custom - Elec'!E46+'Nonresidential Audit - Elec'!E46</f>
        <v>0</v>
      </c>
      <c r="F46" s="3">
        <f>'Residential Equipment - Elec'!F46+'Residential Audit - Elec'!F46+'Residential Recycling - Elec'!F46+'Nonresidential Equipment - Elec'!F46+'Nonresidential Custom - Elec'!F46+'Nonresidential Audit - Elec'!F46</f>
        <v>0</v>
      </c>
      <c r="G46" s="3">
        <f>'Residential Equipment - Elec'!G46+'Residential Audit - Elec'!G46+'Residential Recycling - Elec'!G46+'Nonresidential Equipment - Elec'!G46+'Nonresidential Custom - Elec'!G46+'Nonresidential Audit - Elec'!G46</f>
        <v>0</v>
      </c>
      <c r="H46" s="3">
        <f>'Residential Equipment - Elec'!H46+'Residential Audit - Elec'!H46+'Residential Recycling - Elec'!H46+'Nonresidential Equipment - Elec'!H46+'Nonresidential Custom - Elec'!H46+'Nonresidential Audit - Elec'!H46</f>
        <v>0</v>
      </c>
      <c r="I46" s="3">
        <f>'Residential Equipment - Elec'!I46+'Residential Audit - Elec'!I46+'Residential Recycling - Elec'!I46+'Nonresidential Equipment - Elec'!I46+'Nonresidential Custom - Elec'!I46+'Nonresidential Audit - Elec'!I46</f>
        <v>0</v>
      </c>
      <c r="J46" s="3">
        <f>'Residential Equipment - Elec'!J46+'Residential Audit - Elec'!J46+'Residential Recycling - Elec'!J46+'Nonresidential Equipment - Elec'!J46+'Nonresidential Custom - Elec'!J46+'Nonresidential Audit - Elec'!J46</f>
        <v>0</v>
      </c>
    </row>
    <row r="47" spans="1:10" x14ac:dyDescent="0.3">
      <c r="A47" s="2">
        <v>24</v>
      </c>
      <c r="B47" s="7">
        <f>'Residential Equipment - Elec'!B47+'Residential Audit - Elec'!B47+'Residential Recycling - Elec'!B47+'Nonresidential Equipment - Elec'!B47+'Nonresidential Custom - Elec'!B47+'Nonresidential Audit - Elec'!B47</f>
        <v>0</v>
      </c>
      <c r="C47" s="7">
        <f>'Residential Equipment - Elec'!C47+'Residential Audit - Elec'!C47+'Residential Recycling - Elec'!C47+'Nonresidential Equipment - Elec'!C47+'Nonresidential Custom - Elec'!C47+'Nonresidential Audit - Elec'!C47</f>
        <v>0</v>
      </c>
      <c r="D47" s="3">
        <f>'Residential Equipment - Elec'!D47+'Residential Audit - Elec'!D47+'Residential Recycling - Elec'!D47+'Nonresidential Equipment - Elec'!D47+'Nonresidential Custom - Elec'!D47+'Nonresidential Audit - Elec'!D47</f>
        <v>0</v>
      </c>
      <c r="E47" s="3">
        <f>'Residential Equipment - Elec'!E47+'Residential Audit - Elec'!E47+'Residential Recycling - Elec'!E47+'Nonresidential Equipment - Elec'!E47+'Nonresidential Custom - Elec'!E47+'Nonresidential Audit - Elec'!E47</f>
        <v>0</v>
      </c>
      <c r="F47" s="3">
        <f>'Residential Equipment - Elec'!F47+'Residential Audit - Elec'!F47+'Residential Recycling - Elec'!F47+'Nonresidential Equipment - Elec'!F47+'Nonresidential Custom - Elec'!F47+'Nonresidential Audit - Elec'!F47</f>
        <v>0</v>
      </c>
      <c r="G47" s="3">
        <f>'Residential Equipment - Elec'!G47+'Residential Audit - Elec'!G47+'Residential Recycling - Elec'!G47+'Nonresidential Equipment - Elec'!G47+'Nonresidential Custom - Elec'!G47+'Nonresidential Audit - Elec'!G47</f>
        <v>0</v>
      </c>
      <c r="H47" s="3">
        <f>'Residential Equipment - Elec'!H47+'Residential Audit - Elec'!H47+'Residential Recycling - Elec'!H47+'Nonresidential Equipment - Elec'!H47+'Nonresidential Custom - Elec'!H47+'Nonresidential Audit - Elec'!H47</f>
        <v>0</v>
      </c>
      <c r="I47" s="3">
        <f>'Residential Equipment - Elec'!I47+'Residential Audit - Elec'!I47+'Residential Recycling - Elec'!I47+'Nonresidential Equipment - Elec'!I47+'Nonresidential Custom - Elec'!I47+'Nonresidential Audit - Elec'!I47</f>
        <v>0</v>
      </c>
      <c r="J47" s="3">
        <f>'Residential Equipment - Elec'!J47+'Residential Audit - Elec'!J47+'Residential Recycling - Elec'!J47+'Nonresidential Equipment - Elec'!J47+'Nonresidential Custom - Elec'!J47+'Nonresidential Audit - Elec'!J47</f>
        <v>0</v>
      </c>
    </row>
    <row r="48" spans="1:10" x14ac:dyDescent="0.3">
      <c r="A48" s="2">
        <v>25</v>
      </c>
      <c r="B48" s="7">
        <f>'Residential Equipment - Elec'!B48+'Residential Audit - Elec'!B48+'Residential Recycling - Elec'!B48+'Nonresidential Equipment - Elec'!B48+'Nonresidential Custom - Elec'!B48+'Nonresidential Audit - Elec'!B48</f>
        <v>0</v>
      </c>
      <c r="C48" s="7">
        <f>'Residential Equipment - Elec'!C48+'Residential Audit - Elec'!C48+'Residential Recycling - Elec'!C48+'Nonresidential Equipment - Elec'!C48+'Nonresidential Custom - Elec'!C48+'Nonresidential Audit - Elec'!C48</f>
        <v>0</v>
      </c>
      <c r="D48" s="3">
        <f>'Residential Equipment - Elec'!D48+'Residential Audit - Elec'!D48+'Residential Recycling - Elec'!D48+'Nonresidential Equipment - Elec'!D48+'Nonresidential Custom - Elec'!D48+'Nonresidential Audit - Elec'!D48</f>
        <v>0</v>
      </c>
      <c r="E48" s="3">
        <f>'Residential Equipment - Elec'!E48+'Residential Audit - Elec'!E48+'Residential Recycling - Elec'!E48+'Nonresidential Equipment - Elec'!E48+'Nonresidential Custom - Elec'!E48+'Nonresidential Audit - Elec'!E48</f>
        <v>0</v>
      </c>
      <c r="F48" s="3">
        <f>'Residential Equipment - Elec'!F48+'Residential Audit - Elec'!F48+'Residential Recycling - Elec'!F48+'Nonresidential Equipment - Elec'!F48+'Nonresidential Custom - Elec'!F48+'Nonresidential Audit - Elec'!F48</f>
        <v>0</v>
      </c>
      <c r="G48" s="3">
        <f>'Residential Equipment - Elec'!G48+'Residential Audit - Elec'!G48+'Residential Recycling - Elec'!G48+'Nonresidential Equipment - Elec'!G48+'Nonresidential Custom - Elec'!G48+'Nonresidential Audit - Elec'!G48</f>
        <v>0</v>
      </c>
      <c r="H48" s="3">
        <f>'Residential Equipment - Elec'!H48+'Residential Audit - Elec'!H48+'Residential Recycling - Elec'!H48+'Nonresidential Equipment - Elec'!H48+'Nonresidential Custom - Elec'!H48+'Nonresidential Audit - Elec'!H48</f>
        <v>0</v>
      </c>
      <c r="I48" s="3">
        <f>'Residential Equipment - Elec'!I48+'Residential Audit - Elec'!I48+'Residential Recycling - Elec'!I48+'Nonresidential Equipment - Elec'!I48+'Nonresidential Custom - Elec'!I48+'Nonresidential Audit - Elec'!I48</f>
        <v>0</v>
      </c>
      <c r="J48" s="3">
        <f>'Residential Equipment - Elec'!J48+'Residential Audit - Elec'!J48+'Residential Recycling - Elec'!J48+'Nonresidential Equipment - Elec'!J48+'Nonresidential Custom - Elec'!J48+'Nonresidential Audit - Elec'!J48</f>
        <v>0</v>
      </c>
    </row>
    <row r="49" spans="1:10" x14ac:dyDescent="0.3">
      <c r="A49" s="2">
        <v>26</v>
      </c>
      <c r="B49" s="7">
        <f>'Residential Equipment - Elec'!B49+'Residential Audit - Elec'!B49+'Residential Recycling - Elec'!B49+'Nonresidential Equipment - Elec'!B49+'Nonresidential Custom - Elec'!B49+'Nonresidential Audit - Elec'!B49</f>
        <v>0</v>
      </c>
      <c r="C49" s="7">
        <f>'Residential Equipment - Elec'!C49+'Residential Audit - Elec'!C49+'Residential Recycling - Elec'!C49+'Nonresidential Equipment - Elec'!C49+'Nonresidential Custom - Elec'!C49+'Nonresidential Audit - Elec'!C49</f>
        <v>0</v>
      </c>
      <c r="D49" s="3">
        <f>'Residential Equipment - Elec'!D49+'Residential Audit - Elec'!D49+'Residential Recycling - Elec'!D49+'Nonresidential Equipment - Elec'!D49+'Nonresidential Custom - Elec'!D49+'Nonresidential Audit - Elec'!D49</f>
        <v>0</v>
      </c>
      <c r="E49" s="3">
        <f>'Residential Equipment - Elec'!E49+'Residential Audit - Elec'!E49+'Residential Recycling - Elec'!E49+'Nonresidential Equipment - Elec'!E49+'Nonresidential Custom - Elec'!E49+'Nonresidential Audit - Elec'!E49</f>
        <v>0</v>
      </c>
      <c r="F49" s="3">
        <f>'Residential Equipment - Elec'!F49+'Residential Audit - Elec'!F49+'Residential Recycling - Elec'!F49+'Nonresidential Equipment - Elec'!F49+'Nonresidential Custom - Elec'!F49+'Nonresidential Audit - Elec'!F49</f>
        <v>0</v>
      </c>
      <c r="G49" s="3">
        <f>'Residential Equipment - Elec'!G49+'Residential Audit - Elec'!G49+'Residential Recycling - Elec'!G49+'Nonresidential Equipment - Elec'!G49+'Nonresidential Custom - Elec'!G49+'Nonresidential Audit - Elec'!G49</f>
        <v>0</v>
      </c>
      <c r="H49" s="3">
        <f>'Residential Equipment - Elec'!H49+'Residential Audit - Elec'!H49+'Residential Recycling - Elec'!H49+'Nonresidential Equipment - Elec'!H49+'Nonresidential Custom - Elec'!H49+'Nonresidential Audit - Elec'!H49</f>
        <v>0</v>
      </c>
      <c r="I49" s="3">
        <f>'Residential Equipment - Elec'!I49+'Residential Audit - Elec'!I49+'Residential Recycling - Elec'!I49+'Nonresidential Equipment - Elec'!I49+'Nonresidential Custom - Elec'!I49+'Nonresidential Audit - Elec'!I49</f>
        <v>0</v>
      </c>
      <c r="J49" s="3">
        <f>'Residential Equipment - Elec'!J49+'Residential Audit - Elec'!J49+'Residential Recycling - Elec'!J49+'Nonresidential Equipment - Elec'!J49+'Nonresidential Custom - Elec'!J49+'Nonresidential Audit - Elec'!J49</f>
        <v>0</v>
      </c>
    </row>
    <row r="50" spans="1:10" x14ac:dyDescent="0.3">
      <c r="A50" s="2">
        <v>27</v>
      </c>
      <c r="B50" s="7">
        <f>'Residential Equipment - Elec'!B50+'Residential Audit - Elec'!B50+'Residential Recycling - Elec'!B50+'Nonresidential Equipment - Elec'!B50+'Nonresidential Custom - Elec'!B50+'Nonresidential Audit - Elec'!B50</f>
        <v>0</v>
      </c>
      <c r="C50" s="7">
        <f>'Residential Equipment - Elec'!C50+'Residential Audit - Elec'!C50+'Residential Recycling - Elec'!C50+'Nonresidential Equipment - Elec'!C50+'Nonresidential Custom - Elec'!C50+'Nonresidential Audit - Elec'!C50</f>
        <v>0</v>
      </c>
      <c r="D50" s="3">
        <f>'Residential Equipment - Elec'!D50+'Residential Audit - Elec'!D50+'Residential Recycling - Elec'!D50+'Nonresidential Equipment - Elec'!D50+'Nonresidential Custom - Elec'!D50+'Nonresidential Audit - Elec'!D50</f>
        <v>0</v>
      </c>
      <c r="E50" s="3">
        <f>'Residential Equipment - Elec'!E50+'Residential Audit - Elec'!E50+'Residential Recycling - Elec'!E50+'Nonresidential Equipment - Elec'!E50+'Nonresidential Custom - Elec'!E50+'Nonresidential Audit - Elec'!E50</f>
        <v>0</v>
      </c>
      <c r="F50" s="3">
        <f>'Residential Equipment - Elec'!F50+'Residential Audit - Elec'!F50+'Residential Recycling - Elec'!F50+'Nonresidential Equipment - Elec'!F50+'Nonresidential Custom - Elec'!F50+'Nonresidential Audit - Elec'!F50</f>
        <v>0</v>
      </c>
      <c r="G50" s="3">
        <f>'Residential Equipment - Elec'!G50+'Residential Audit - Elec'!G50+'Residential Recycling - Elec'!G50+'Nonresidential Equipment - Elec'!G50+'Nonresidential Custom - Elec'!G50+'Nonresidential Audit - Elec'!G50</f>
        <v>0</v>
      </c>
      <c r="H50" s="3">
        <f>'Residential Equipment - Elec'!H50+'Residential Audit - Elec'!H50+'Residential Recycling - Elec'!H50+'Nonresidential Equipment - Elec'!H50+'Nonresidential Custom - Elec'!H50+'Nonresidential Audit - Elec'!H50</f>
        <v>0</v>
      </c>
      <c r="I50" s="3">
        <f>'Residential Equipment - Elec'!I50+'Residential Audit - Elec'!I50+'Residential Recycling - Elec'!I50+'Nonresidential Equipment - Elec'!I50+'Nonresidential Custom - Elec'!I50+'Nonresidential Audit - Elec'!I50</f>
        <v>0</v>
      </c>
      <c r="J50" s="3">
        <f>'Residential Equipment - Elec'!J50+'Residential Audit - Elec'!J50+'Residential Recycling - Elec'!J50+'Nonresidential Equipment - Elec'!J50+'Nonresidential Custom - Elec'!J50+'Nonresidential Audit - Elec'!J50</f>
        <v>0</v>
      </c>
    </row>
    <row r="51" spans="1:10" x14ac:dyDescent="0.3">
      <c r="A51" s="2">
        <v>28</v>
      </c>
      <c r="B51" s="7">
        <f>'Residential Equipment - Elec'!B51+'Residential Audit - Elec'!B51+'Residential Recycling - Elec'!B51+'Nonresidential Equipment - Elec'!B51+'Nonresidential Custom - Elec'!B51+'Nonresidential Audit - Elec'!B51</f>
        <v>0</v>
      </c>
      <c r="C51" s="7">
        <f>'Residential Equipment - Elec'!C51+'Residential Audit - Elec'!C51+'Residential Recycling - Elec'!C51+'Nonresidential Equipment - Elec'!C51+'Nonresidential Custom - Elec'!C51+'Nonresidential Audit - Elec'!C51</f>
        <v>0</v>
      </c>
      <c r="D51" s="3">
        <f>'Residential Equipment - Elec'!D51+'Residential Audit - Elec'!D51+'Residential Recycling - Elec'!D51+'Nonresidential Equipment - Elec'!D51+'Nonresidential Custom - Elec'!D51+'Nonresidential Audit - Elec'!D51</f>
        <v>0</v>
      </c>
      <c r="E51" s="3">
        <f>'Residential Equipment - Elec'!E51+'Residential Audit - Elec'!E51+'Residential Recycling - Elec'!E51+'Nonresidential Equipment - Elec'!E51+'Nonresidential Custom - Elec'!E51+'Nonresidential Audit - Elec'!E51</f>
        <v>0</v>
      </c>
      <c r="F51" s="3">
        <f>'Residential Equipment - Elec'!F51+'Residential Audit - Elec'!F51+'Residential Recycling - Elec'!F51+'Nonresidential Equipment - Elec'!F51+'Nonresidential Custom - Elec'!F51+'Nonresidential Audit - Elec'!F51</f>
        <v>0</v>
      </c>
      <c r="G51" s="3">
        <f>'Residential Equipment - Elec'!G51+'Residential Audit - Elec'!G51+'Residential Recycling - Elec'!G51+'Nonresidential Equipment - Elec'!G51+'Nonresidential Custom - Elec'!G51+'Nonresidential Audit - Elec'!G51</f>
        <v>0</v>
      </c>
      <c r="H51" s="3">
        <f>'Residential Equipment - Elec'!H51+'Residential Audit - Elec'!H51+'Residential Recycling - Elec'!H51+'Nonresidential Equipment - Elec'!H51+'Nonresidential Custom - Elec'!H51+'Nonresidential Audit - Elec'!H51</f>
        <v>0</v>
      </c>
      <c r="I51" s="3">
        <f>'Residential Equipment - Elec'!I51+'Residential Audit - Elec'!I51+'Residential Recycling - Elec'!I51+'Nonresidential Equipment - Elec'!I51+'Nonresidential Custom - Elec'!I51+'Nonresidential Audit - Elec'!I51</f>
        <v>0</v>
      </c>
      <c r="J51" s="3">
        <f>'Residential Equipment - Elec'!J51+'Residential Audit - Elec'!J51+'Residential Recycling - Elec'!J51+'Nonresidential Equipment - Elec'!J51+'Nonresidential Custom - Elec'!J51+'Nonresidential Audit - Elec'!J51</f>
        <v>0</v>
      </c>
    </row>
    <row r="52" spans="1:10" x14ac:dyDescent="0.3">
      <c r="A52" s="2">
        <v>29</v>
      </c>
      <c r="B52" s="7">
        <f>'Residential Equipment - Elec'!B52+'Residential Audit - Elec'!B52+'Residential Recycling - Elec'!B52+'Nonresidential Equipment - Elec'!B52+'Nonresidential Custom - Elec'!B52+'Nonresidential Audit - Elec'!B52</f>
        <v>0</v>
      </c>
      <c r="C52" s="7">
        <f>'Residential Equipment - Elec'!C52+'Residential Audit - Elec'!C52+'Residential Recycling - Elec'!C52+'Nonresidential Equipment - Elec'!C52+'Nonresidential Custom - Elec'!C52+'Nonresidential Audit - Elec'!C52</f>
        <v>0</v>
      </c>
      <c r="D52" s="3">
        <f>'Residential Equipment - Elec'!D52+'Residential Audit - Elec'!D52+'Residential Recycling - Elec'!D52+'Nonresidential Equipment - Elec'!D52+'Nonresidential Custom - Elec'!D52+'Nonresidential Audit - Elec'!D52</f>
        <v>0</v>
      </c>
      <c r="E52" s="3">
        <f>'Residential Equipment - Elec'!E52+'Residential Audit - Elec'!E52+'Residential Recycling - Elec'!E52+'Nonresidential Equipment - Elec'!E52+'Nonresidential Custom - Elec'!E52+'Nonresidential Audit - Elec'!E52</f>
        <v>0</v>
      </c>
      <c r="F52" s="3">
        <f>'Residential Equipment - Elec'!F52+'Residential Audit - Elec'!F52+'Residential Recycling - Elec'!F52+'Nonresidential Equipment - Elec'!F52+'Nonresidential Custom - Elec'!F52+'Nonresidential Audit - Elec'!F52</f>
        <v>0</v>
      </c>
      <c r="G52" s="3">
        <f>'Residential Equipment - Elec'!G52+'Residential Audit - Elec'!G52+'Residential Recycling - Elec'!G52+'Nonresidential Equipment - Elec'!G52+'Nonresidential Custom - Elec'!G52+'Nonresidential Audit - Elec'!G52</f>
        <v>0</v>
      </c>
      <c r="H52" s="3">
        <f>'Residential Equipment - Elec'!H52+'Residential Audit - Elec'!H52+'Residential Recycling - Elec'!H52+'Nonresidential Equipment - Elec'!H52+'Nonresidential Custom - Elec'!H52+'Nonresidential Audit - Elec'!H52</f>
        <v>0</v>
      </c>
      <c r="I52" s="3">
        <f>'Residential Equipment - Elec'!I52+'Residential Audit - Elec'!I52+'Residential Recycling - Elec'!I52+'Nonresidential Equipment - Elec'!I52+'Nonresidential Custom - Elec'!I52+'Nonresidential Audit - Elec'!I52</f>
        <v>0</v>
      </c>
      <c r="J52" s="3">
        <f>'Residential Equipment - Elec'!J52+'Residential Audit - Elec'!J52+'Residential Recycling - Elec'!J52+'Nonresidential Equipment - Elec'!J52+'Nonresidential Custom - Elec'!J52+'Nonresidential Audit - Elec'!J52</f>
        <v>0</v>
      </c>
    </row>
    <row r="53" spans="1:10" x14ac:dyDescent="0.3">
      <c r="A53" s="5">
        <v>30</v>
      </c>
      <c r="B53" s="8">
        <f>'Residential Equipment - Elec'!B53+'Residential Audit - Elec'!B53+'Residential Recycling - Elec'!B53+'Nonresidential Equipment - Elec'!B53+'Nonresidential Custom - Elec'!B53+'Nonresidential Audit - Elec'!B53</f>
        <v>0</v>
      </c>
      <c r="C53" s="8">
        <f>'Residential Equipment - Elec'!C53+'Residential Audit - Elec'!C53+'Residential Recycling - Elec'!C53+'Nonresidential Equipment - Elec'!C53+'Nonresidential Custom - Elec'!C53+'Nonresidential Audit - Elec'!C53</f>
        <v>0</v>
      </c>
      <c r="D53" s="9">
        <f>'Residential Equipment - Elec'!D53+'Residential Audit - Elec'!D53+'Residential Recycling - Elec'!D53+'Nonresidential Equipment - Elec'!D53+'Nonresidential Custom - Elec'!D53+'Nonresidential Audit - Elec'!D53</f>
        <v>0</v>
      </c>
      <c r="E53" s="9">
        <f>'Residential Equipment - Elec'!E53+'Residential Audit - Elec'!E53+'Residential Recycling - Elec'!E53+'Nonresidential Equipment - Elec'!E53+'Nonresidential Custom - Elec'!E53+'Nonresidential Audit - Elec'!E53</f>
        <v>0</v>
      </c>
      <c r="F53" s="9">
        <f>'Residential Equipment - Elec'!F53+'Residential Audit - Elec'!F53+'Residential Recycling - Elec'!F53+'Nonresidential Equipment - Elec'!F53+'Nonresidential Custom - Elec'!F53+'Nonresidential Audit - Elec'!F53</f>
        <v>0</v>
      </c>
      <c r="G53" s="9">
        <f>'Residential Equipment - Elec'!G53+'Residential Audit - Elec'!G53+'Residential Recycling - Elec'!G53+'Nonresidential Equipment - Elec'!G53+'Nonresidential Custom - Elec'!G53+'Nonresidential Audit - Elec'!G53</f>
        <v>0</v>
      </c>
      <c r="H53" s="9">
        <f>'Residential Equipment - Elec'!H53+'Residential Audit - Elec'!H53+'Residential Recycling - Elec'!H53+'Nonresidential Equipment - Elec'!H53+'Nonresidential Custom - Elec'!H53+'Nonresidential Audit - Elec'!H53</f>
        <v>0</v>
      </c>
      <c r="I53" s="9">
        <f>'Residential Equipment - Elec'!I53+'Residential Audit - Elec'!I53+'Residential Recycling - Elec'!I53+'Nonresidential Equipment - Elec'!I53+'Nonresidential Custom - Elec'!I53+'Nonresidential Audit - Elec'!I53</f>
        <v>0</v>
      </c>
      <c r="J53" s="9">
        <f>'Residential Equipment - Elec'!J53+'Residential Audit - Elec'!J53+'Residential Recycling - Elec'!J53+'Nonresidential Equipment - Elec'!J53+'Nonresidential Custom - Elec'!J53+'Nonresidential Audit - Elec'!J53</f>
        <v>0</v>
      </c>
    </row>
    <row r="54" spans="1:10" x14ac:dyDescent="0.3">
      <c r="A54" s="4" t="s">
        <v>31</v>
      </c>
      <c r="B54" s="7">
        <f>B24+NPV($F$18,B25:B53)</f>
        <v>15815.006254983997</v>
      </c>
      <c r="C54" s="7">
        <f t="shared" ref="C54:J54" si="3">C24+NPV($F$18,C25:C53)</f>
        <v>2.3429920497040291</v>
      </c>
      <c r="D54" s="3">
        <f t="shared" si="3"/>
        <v>355748.3065840872</v>
      </c>
      <c r="E54" s="3">
        <f t="shared" si="3"/>
        <v>51376.33714680509</v>
      </c>
      <c r="F54" s="3">
        <f t="shared" si="3"/>
        <v>130439.80488398709</v>
      </c>
      <c r="G54" s="3">
        <f t="shared" si="3"/>
        <v>1104906.9073126644</v>
      </c>
      <c r="H54" s="3">
        <f t="shared" si="3"/>
        <v>1313255.5202214837</v>
      </c>
      <c r="I54" s="3">
        <f t="shared" si="3"/>
        <v>3000.0184395599713</v>
      </c>
      <c r="J54" s="3">
        <f t="shared" si="3"/>
        <v>164247.13559275441</v>
      </c>
    </row>
    <row r="55" spans="1:10" x14ac:dyDescent="0.3">
      <c r="A55" s="4" t="s">
        <v>32</v>
      </c>
      <c r="B55" s="7">
        <f>B24+NPV($G$18,B25:B53)</f>
        <v>20803.788015628073</v>
      </c>
      <c r="C55" s="7">
        <f t="shared" ref="C55:J55" si="4">C24+NPV($G$18,C25:C53)</f>
        <v>3.0654242568352905</v>
      </c>
      <c r="D55" s="3">
        <f t="shared" si="4"/>
        <v>473935.90074894764</v>
      </c>
      <c r="E55" s="3">
        <f t="shared" si="4"/>
        <v>68444.708222153073</v>
      </c>
      <c r="F55" s="3">
        <f t="shared" si="4"/>
        <v>173774.8293074994</v>
      </c>
      <c r="G55" s="3">
        <f t="shared" si="4"/>
        <v>1516289.0533233203</v>
      </c>
      <c r="H55" s="3">
        <f t="shared" si="4"/>
        <v>1792256.0483200846</v>
      </c>
      <c r="I55" s="3">
        <f t="shared" si="4"/>
        <v>3500.9636007231757</v>
      </c>
      <c r="J55" s="3">
        <f t="shared" si="4"/>
        <v>223244.44916019205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38</v>
      </c>
      <c r="B4" s="1"/>
      <c r="C4" s="1"/>
    </row>
    <row r="6" spans="1:10" ht="15" x14ac:dyDescent="0.25">
      <c r="A6" s="2" t="s">
        <v>0</v>
      </c>
      <c r="B6" s="2"/>
      <c r="C6" s="3">
        <v>19937.909132444649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2559891.4040000234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590204.98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3796103.1784662227</v>
      </c>
      <c r="D13" s="16">
        <f>SUM(D54:G54)</f>
        <v>2978065.9774945145</v>
      </c>
      <c r="E13" s="16">
        <f>SUM(D54:G54)</f>
        <v>2978065.9774945145</v>
      </c>
      <c r="F13" s="16">
        <f>SUM(D54:G54)+I54+C9</f>
        <v>3159445.3538705129</v>
      </c>
      <c r="G13" s="16">
        <f>SUM(D55:G55)+J55</f>
        <v>4347383.8477428686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2559891.4040000234</v>
      </c>
      <c r="D14" s="17">
        <f>H54+C6+C8</f>
        <v>3634661.7112226691</v>
      </c>
      <c r="E14" s="17">
        <f>C6+C8</f>
        <v>610142.88913244463</v>
      </c>
      <c r="F14" s="17">
        <f>C6+C7</f>
        <v>2579829.3131324681</v>
      </c>
      <c r="G14" s="17">
        <f>C6+C7</f>
        <v>2579829.3131324681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1236211.7744661993</v>
      </c>
      <c r="D15" s="18">
        <f t="shared" ref="D15:G15" si="0">D13-D14</f>
        <v>-656595.73372815456</v>
      </c>
      <c r="E15" s="18">
        <f t="shared" si="0"/>
        <v>2367923.0883620698</v>
      </c>
      <c r="F15" s="18">
        <f t="shared" si="0"/>
        <v>579616.04073804477</v>
      </c>
      <c r="G15" s="18">
        <f t="shared" si="0"/>
        <v>1767554.5346104004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1.4829157098361772</v>
      </c>
      <c r="D16" s="19">
        <f>IFERROR(D13/D14,0)</f>
        <v>0.81935162447146115</v>
      </c>
      <c r="E16" s="19">
        <f>IFERROR(E13/E14,0)</f>
        <v>4.8809320415566813</v>
      </c>
      <c r="F16" s="19">
        <f>IFERROR(F13/F14,0)</f>
        <v>1.2246722439300708</v>
      </c>
      <c r="G16" s="19">
        <f>IFERROR(G13/G14,0)</f>
        <v>1.6851439843763185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8.051702972368755</v>
      </c>
      <c r="D17" s="20">
        <f>IFERROR(D14/$B$54,0)</f>
        <v>11.432210154726627</v>
      </c>
      <c r="E17" s="20">
        <f>IFERROR(E14/$B$54,0)</f>
        <v>1.9191006721304338</v>
      </c>
      <c r="F17" s="20">
        <f>IFERROR(F14/$B$54,0)</f>
        <v>8.1144142740957257</v>
      </c>
      <c r="G17" s="20">
        <f>IFERROR(G14/$B$55,0)</f>
        <v>6.1447633120653871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v>29365.976461867587</v>
      </c>
      <c r="C24" s="23">
        <v>381.84494557433959</v>
      </c>
      <c r="D24" s="3">
        <v>39678.28</v>
      </c>
      <c r="E24" s="3">
        <v>0</v>
      </c>
      <c r="F24" s="3">
        <v>0</v>
      </c>
      <c r="G24" s="3">
        <v>181858.9</v>
      </c>
      <c r="H24" s="3">
        <v>208533.57</v>
      </c>
      <c r="I24" s="3">
        <v>19043.78</v>
      </c>
      <c r="J24" s="3">
        <v>16615.288499999999</v>
      </c>
    </row>
    <row r="25" spans="1:10" ht="15" x14ac:dyDescent="0.25">
      <c r="A25" s="2">
        <v>2</v>
      </c>
      <c r="B25" s="23">
        <v>29365.976461867587</v>
      </c>
      <c r="C25" s="23">
        <v>381.84494557433959</v>
      </c>
      <c r="D25" s="3">
        <v>39678.28</v>
      </c>
      <c r="E25" s="3">
        <v>0</v>
      </c>
      <c r="F25" s="3">
        <v>0</v>
      </c>
      <c r="G25" s="3">
        <v>189674.44</v>
      </c>
      <c r="H25" s="3">
        <v>218888.89</v>
      </c>
      <c r="I25" s="3">
        <v>19043.78</v>
      </c>
      <c r="J25" s="3">
        <v>17201.453999999998</v>
      </c>
    </row>
    <row r="26" spans="1:10" ht="15" x14ac:dyDescent="0.25">
      <c r="A26" s="2">
        <v>3</v>
      </c>
      <c r="B26" s="23">
        <v>29365.976461867587</v>
      </c>
      <c r="C26" s="23">
        <v>381.84494557433959</v>
      </c>
      <c r="D26" s="3">
        <v>39678.28</v>
      </c>
      <c r="E26" s="3">
        <v>0</v>
      </c>
      <c r="F26" s="3">
        <v>0</v>
      </c>
      <c r="G26" s="3">
        <v>195627</v>
      </c>
      <c r="H26" s="3">
        <v>232141.85</v>
      </c>
      <c r="I26" s="3">
        <v>19043.78</v>
      </c>
      <c r="J26" s="3">
        <v>17647.896000000001</v>
      </c>
    </row>
    <row r="27" spans="1:10" ht="15" x14ac:dyDescent="0.25">
      <c r="A27" s="2">
        <v>4</v>
      </c>
      <c r="B27" s="23">
        <v>29365.976461867587</v>
      </c>
      <c r="C27" s="23">
        <v>381.84494557433959</v>
      </c>
      <c r="D27" s="3">
        <v>39678.28</v>
      </c>
      <c r="E27" s="3">
        <v>0</v>
      </c>
      <c r="F27" s="3">
        <v>0</v>
      </c>
      <c r="G27" s="3">
        <v>202582.54</v>
      </c>
      <c r="H27" s="3">
        <v>243262.68</v>
      </c>
      <c r="I27" s="3">
        <v>19043.78</v>
      </c>
      <c r="J27" s="3">
        <v>18169.5615</v>
      </c>
    </row>
    <row r="28" spans="1:10" ht="15" x14ac:dyDescent="0.25">
      <c r="A28" s="2">
        <v>5</v>
      </c>
      <c r="B28" s="23">
        <v>29365.976461867587</v>
      </c>
      <c r="C28" s="23">
        <v>381.84494557433959</v>
      </c>
      <c r="D28" s="3">
        <v>39678.28</v>
      </c>
      <c r="E28" s="3">
        <v>0</v>
      </c>
      <c r="F28" s="3">
        <v>0</v>
      </c>
      <c r="G28" s="3">
        <v>214145.81</v>
      </c>
      <c r="H28" s="3">
        <v>252459.8</v>
      </c>
      <c r="I28" s="3">
        <v>19043.78</v>
      </c>
      <c r="J28" s="3">
        <v>19036.80675</v>
      </c>
    </row>
    <row r="29" spans="1:10" ht="15" x14ac:dyDescent="0.25">
      <c r="A29" s="2">
        <v>6</v>
      </c>
      <c r="B29" s="23">
        <v>29365.976461867587</v>
      </c>
      <c r="C29" s="23">
        <v>381.84494557433959</v>
      </c>
      <c r="D29" s="3">
        <v>39678.28</v>
      </c>
      <c r="E29" s="3">
        <v>0</v>
      </c>
      <c r="F29" s="3">
        <v>0</v>
      </c>
      <c r="G29" s="3">
        <v>230203.69</v>
      </c>
      <c r="H29" s="3">
        <v>259825.03</v>
      </c>
      <c r="I29" s="3">
        <v>19043.78</v>
      </c>
      <c r="J29" s="3">
        <v>20241.147749999996</v>
      </c>
    </row>
    <row r="30" spans="1:10" ht="15" x14ac:dyDescent="0.25">
      <c r="A30" s="2">
        <v>7</v>
      </c>
      <c r="B30" s="23">
        <v>29365.976461867587</v>
      </c>
      <c r="C30" s="23">
        <v>381.84494557433959</v>
      </c>
      <c r="D30" s="3">
        <v>39678.28</v>
      </c>
      <c r="E30" s="3">
        <v>0</v>
      </c>
      <c r="F30" s="3">
        <v>0</v>
      </c>
      <c r="G30" s="3">
        <v>236142.81</v>
      </c>
      <c r="H30" s="3">
        <v>268225.03000000003</v>
      </c>
      <c r="I30" s="3">
        <v>19043.78</v>
      </c>
      <c r="J30" s="3">
        <v>20686.581749999998</v>
      </c>
    </row>
    <row r="31" spans="1:10" ht="15" x14ac:dyDescent="0.25">
      <c r="A31" s="2">
        <v>8</v>
      </c>
      <c r="B31" s="23">
        <v>29365.976461867587</v>
      </c>
      <c r="C31" s="23">
        <v>381.84494557433959</v>
      </c>
      <c r="D31" s="3">
        <v>39678.28</v>
      </c>
      <c r="E31" s="3">
        <v>0</v>
      </c>
      <c r="F31" s="3">
        <v>0</v>
      </c>
      <c r="G31" s="3">
        <v>241459.01</v>
      </c>
      <c r="H31" s="3">
        <v>281265.25</v>
      </c>
      <c r="I31" s="3">
        <v>19043.78</v>
      </c>
      <c r="J31" s="3">
        <v>21085.296750000001</v>
      </c>
    </row>
    <row r="32" spans="1:10" ht="15" x14ac:dyDescent="0.25">
      <c r="A32" s="2">
        <v>9</v>
      </c>
      <c r="B32" s="23">
        <v>29365.976461867587</v>
      </c>
      <c r="C32" s="23">
        <v>381.84494557433959</v>
      </c>
      <c r="D32" s="3">
        <v>39678.28</v>
      </c>
      <c r="E32" s="3">
        <v>0</v>
      </c>
      <c r="F32" s="3">
        <v>0</v>
      </c>
      <c r="G32" s="3">
        <v>246897.3</v>
      </c>
      <c r="H32" s="3">
        <v>298833.32</v>
      </c>
      <c r="I32" s="3">
        <v>19043.78</v>
      </c>
      <c r="J32" s="3">
        <v>21493.168499999996</v>
      </c>
    </row>
    <row r="33" spans="1:10" ht="15" x14ac:dyDescent="0.25">
      <c r="A33" s="2">
        <v>10</v>
      </c>
      <c r="B33" s="23">
        <v>29365.976461867587</v>
      </c>
      <c r="C33" s="23">
        <v>381.84494557433959</v>
      </c>
      <c r="D33" s="3">
        <v>39678.28</v>
      </c>
      <c r="E33" s="3">
        <v>0</v>
      </c>
      <c r="F33" s="3">
        <v>0</v>
      </c>
      <c r="G33" s="3">
        <v>252449.28</v>
      </c>
      <c r="H33" s="3">
        <v>306316.61</v>
      </c>
      <c r="I33" s="3">
        <v>19043.78</v>
      </c>
      <c r="J33" s="3">
        <v>21909.566999999999</v>
      </c>
    </row>
    <row r="34" spans="1:10" ht="15" x14ac:dyDescent="0.25">
      <c r="A34" s="2">
        <v>11</v>
      </c>
      <c r="B34" s="23">
        <v>29365.976461867587</v>
      </c>
      <c r="C34" s="23">
        <v>381.84494557433959</v>
      </c>
      <c r="D34" s="3">
        <v>39678.28</v>
      </c>
      <c r="E34" s="3">
        <v>0</v>
      </c>
      <c r="F34" s="3">
        <v>0</v>
      </c>
      <c r="G34" s="3">
        <v>258133.5</v>
      </c>
      <c r="H34" s="3">
        <v>313211.71999999997</v>
      </c>
      <c r="I34" s="3">
        <v>19043.78</v>
      </c>
      <c r="J34" s="3">
        <v>22335.8835</v>
      </c>
    </row>
    <row r="35" spans="1:10" ht="15" x14ac:dyDescent="0.25">
      <c r="A35" s="2">
        <v>12</v>
      </c>
      <c r="B35" s="23">
        <v>29365.976461867587</v>
      </c>
      <c r="C35" s="23">
        <v>381.84494557433959</v>
      </c>
      <c r="D35" s="3">
        <v>39678.28</v>
      </c>
      <c r="E35" s="3">
        <v>0</v>
      </c>
      <c r="F35" s="3">
        <v>0</v>
      </c>
      <c r="G35" s="3">
        <v>263929.92</v>
      </c>
      <c r="H35" s="3">
        <v>320264.45</v>
      </c>
      <c r="I35" s="3">
        <v>19043.78</v>
      </c>
      <c r="J35" s="3">
        <v>22770.614999999994</v>
      </c>
    </row>
    <row r="36" spans="1:10" ht="15" x14ac:dyDescent="0.25">
      <c r="A36" s="2">
        <v>13</v>
      </c>
      <c r="B36" s="23">
        <v>29365.976461867587</v>
      </c>
      <c r="C36" s="23">
        <v>381.84494557433959</v>
      </c>
      <c r="D36" s="3">
        <v>39678.28</v>
      </c>
      <c r="E36" s="3">
        <v>0</v>
      </c>
      <c r="F36" s="3">
        <v>0</v>
      </c>
      <c r="G36" s="3">
        <v>269868.32</v>
      </c>
      <c r="H36" s="3">
        <v>327467.19</v>
      </c>
      <c r="I36" s="3">
        <v>19043.78</v>
      </c>
      <c r="J36" s="3">
        <v>23215.994999999999</v>
      </c>
    </row>
    <row r="37" spans="1:10" ht="15" x14ac:dyDescent="0.25">
      <c r="A37" s="2">
        <v>14</v>
      </c>
      <c r="B37" s="23">
        <v>29365.976461867587</v>
      </c>
      <c r="C37" s="23">
        <v>381.84494557433959</v>
      </c>
      <c r="D37" s="3">
        <v>39678.28</v>
      </c>
      <c r="E37" s="3">
        <v>0</v>
      </c>
      <c r="F37" s="3">
        <v>0</v>
      </c>
      <c r="G37" s="3">
        <v>275949.43</v>
      </c>
      <c r="H37" s="3">
        <v>334839.31</v>
      </c>
      <c r="I37" s="3">
        <v>19043.78</v>
      </c>
      <c r="J37" s="3">
        <v>23672.078249999995</v>
      </c>
    </row>
    <row r="38" spans="1:10" ht="15" x14ac:dyDescent="0.25">
      <c r="A38" s="2">
        <v>15</v>
      </c>
      <c r="B38" s="23">
        <v>29365.976461867587</v>
      </c>
      <c r="C38" s="23">
        <v>381.84494557433959</v>
      </c>
      <c r="D38" s="3">
        <v>39678.28</v>
      </c>
      <c r="E38" s="3">
        <v>0</v>
      </c>
      <c r="F38" s="3">
        <v>0</v>
      </c>
      <c r="G38" s="3">
        <v>282150.95</v>
      </c>
      <c r="H38" s="3">
        <v>342361.62</v>
      </c>
      <c r="I38" s="3">
        <v>19043.78</v>
      </c>
      <c r="J38" s="3">
        <v>24137.192249999996</v>
      </c>
    </row>
    <row r="39" spans="1:10" ht="15" x14ac:dyDescent="0.25">
      <c r="A39" s="2">
        <v>16</v>
      </c>
      <c r="B39" s="23">
        <v>25731.014317867674</v>
      </c>
      <c r="C39" s="23">
        <v>334.57963757946402</v>
      </c>
      <c r="D39" s="3">
        <v>34766.85</v>
      </c>
      <c r="E39" s="3">
        <v>0</v>
      </c>
      <c r="F39" s="3">
        <v>0</v>
      </c>
      <c r="G39" s="3">
        <v>252794.12</v>
      </c>
      <c r="H39" s="3">
        <v>306733.21999999997</v>
      </c>
      <c r="I39" s="3">
        <v>0</v>
      </c>
      <c r="J39" s="3">
        <v>21567.072749999996</v>
      </c>
    </row>
    <row r="40" spans="1:10" ht="15" x14ac:dyDescent="0.25">
      <c r="A40" s="2">
        <v>17</v>
      </c>
      <c r="B40" s="23">
        <v>25731.014317867674</v>
      </c>
      <c r="C40" s="23">
        <v>334.57963757946402</v>
      </c>
      <c r="D40" s="3">
        <v>34766.85</v>
      </c>
      <c r="E40" s="3">
        <v>0</v>
      </c>
      <c r="F40" s="3">
        <v>0</v>
      </c>
      <c r="G40" s="3">
        <v>258489.87</v>
      </c>
      <c r="H40" s="3">
        <v>313642.67</v>
      </c>
      <c r="I40" s="3">
        <v>0</v>
      </c>
      <c r="J40" s="3">
        <v>21994.253999999997</v>
      </c>
    </row>
    <row r="41" spans="1:10" ht="15" x14ac:dyDescent="0.25">
      <c r="A41" s="2">
        <v>18</v>
      </c>
      <c r="B41" s="23">
        <v>25731.014317867674</v>
      </c>
      <c r="C41" s="23">
        <v>334.57963757946402</v>
      </c>
      <c r="D41" s="3">
        <v>34766.85</v>
      </c>
      <c r="E41" s="3">
        <v>0</v>
      </c>
      <c r="F41" s="3">
        <v>0</v>
      </c>
      <c r="G41" s="3">
        <v>264299.23</v>
      </c>
      <c r="H41" s="3">
        <v>320693.19</v>
      </c>
      <c r="I41" s="3">
        <v>0</v>
      </c>
      <c r="J41" s="3">
        <v>22429.955999999995</v>
      </c>
    </row>
    <row r="42" spans="1:10" ht="15" x14ac:dyDescent="0.25">
      <c r="A42" s="2">
        <v>19</v>
      </c>
      <c r="B42" s="23">
        <v>25731.014317867674</v>
      </c>
      <c r="C42" s="23">
        <v>334.57963757946402</v>
      </c>
      <c r="D42" s="3">
        <v>34766.85</v>
      </c>
      <c r="E42" s="3">
        <v>0</v>
      </c>
      <c r="F42" s="3">
        <v>0</v>
      </c>
      <c r="G42" s="3">
        <v>270244.33</v>
      </c>
      <c r="H42" s="3">
        <v>327914.42</v>
      </c>
      <c r="I42" s="3">
        <v>0</v>
      </c>
      <c r="J42" s="3">
        <v>22875.838499999998</v>
      </c>
    </row>
    <row r="43" spans="1:10" ht="15" x14ac:dyDescent="0.25">
      <c r="A43" s="2">
        <v>20</v>
      </c>
      <c r="B43" s="23">
        <v>25731.014317867674</v>
      </c>
      <c r="C43" s="23">
        <v>334.57963757946402</v>
      </c>
      <c r="D43" s="3">
        <v>34766.85</v>
      </c>
      <c r="E43" s="3">
        <v>0</v>
      </c>
      <c r="F43" s="3">
        <v>0</v>
      </c>
      <c r="G43" s="3">
        <v>276325.13</v>
      </c>
      <c r="H43" s="3">
        <v>335300.37</v>
      </c>
      <c r="I43" s="3">
        <v>0</v>
      </c>
      <c r="J43" s="3">
        <v>23331.898499999999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317931.67393095238</v>
      </c>
      <c r="C54" s="23">
        <f t="shared" ref="C54:J54" si="1">C24+NPV($F$18,C25:C53)</f>
        <v>4134.0563929881473</v>
      </c>
      <c r="D54" s="3">
        <f t="shared" si="1"/>
        <v>429578.16015191097</v>
      </c>
      <c r="E54" s="3">
        <f t="shared" si="1"/>
        <v>0</v>
      </c>
      <c r="F54" s="3">
        <f t="shared" si="1"/>
        <v>0</v>
      </c>
      <c r="G54" s="3">
        <f t="shared" si="1"/>
        <v>2548487.8173426036</v>
      </c>
      <c r="H54" s="3">
        <f t="shared" si="1"/>
        <v>3024518.8220902244</v>
      </c>
      <c r="I54" s="3">
        <f t="shared" si="1"/>
        <v>181379.37637599822</v>
      </c>
      <c r="J54" s="3">
        <f t="shared" si="1"/>
        <v>223354.9483120885</v>
      </c>
    </row>
    <row r="55" spans="1:10" x14ac:dyDescent="0.3">
      <c r="A55" s="4" t="s">
        <v>32</v>
      </c>
      <c r="B55" s="23">
        <f>B24+NPV($G$18,B25:B53)</f>
        <v>419841.93403624068</v>
      </c>
      <c r="C55" s="23">
        <f t="shared" ref="C55:J55" si="2">C24+NPV($G$18,C25:C53)</f>
        <v>5459.1925679728693</v>
      </c>
      <c r="D55" s="3">
        <f t="shared" si="2"/>
        <v>567275.74287444679</v>
      </c>
      <c r="E55" s="3">
        <f t="shared" si="2"/>
        <v>0</v>
      </c>
      <c r="F55" s="3">
        <f t="shared" si="2"/>
        <v>0</v>
      </c>
      <c r="G55" s="3">
        <f t="shared" si="2"/>
        <v>3476802.2550258958</v>
      </c>
      <c r="H55" s="3">
        <f t="shared" si="2"/>
        <v>4141181.3815099359</v>
      </c>
      <c r="I55" s="3">
        <f t="shared" si="2"/>
        <v>226177.17562449523</v>
      </c>
      <c r="J55" s="3">
        <f t="shared" si="2"/>
        <v>303305.84984252567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43</v>
      </c>
      <c r="B4" s="1"/>
      <c r="C4" s="1"/>
    </row>
    <row r="6" spans="1:10" ht="15" x14ac:dyDescent="0.25">
      <c r="A6" s="2" t="s">
        <v>0</v>
      </c>
      <c r="B6" s="2"/>
      <c r="C6" s="3">
        <v>36348.622804885235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215807.22250000021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155614.46000000022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458968.72496439388</v>
      </c>
      <c r="D13" s="16">
        <f>SUM(D54:G54)</f>
        <v>189261.76975413391</v>
      </c>
      <c r="E13" s="16">
        <f>SUM(D54:G54)</f>
        <v>189261.76975413391</v>
      </c>
      <c r="F13" s="16">
        <f>SUM(D54:G54)+I54+C9</f>
        <v>298963.65740704478</v>
      </c>
      <c r="G13" s="16">
        <f>SUM(D55:G55)+J55</f>
        <v>272433.97608741617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215807.22250000021</v>
      </c>
      <c r="D14" s="17">
        <f>H54+C6+C8</f>
        <v>385615.46011636831</v>
      </c>
      <c r="E14" s="17">
        <f>C6+C8</f>
        <v>191963.08280488546</v>
      </c>
      <c r="F14" s="17">
        <f>C6+C7</f>
        <v>252155.84530488544</v>
      </c>
      <c r="G14" s="17">
        <f>C6+C7</f>
        <v>252155.84530488544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243161.50246439368</v>
      </c>
      <c r="D15" s="18">
        <f t="shared" ref="D15:G15" si="0">D13-D14</f>
        <v>-196353.6903622344</v>
      </c>
      <c r="E15" s="18">
        <f t="shared" si="0"/>
        <v>-2701.3130507515452</v>
      </c>
      <c r="F15" s="18">
        <f t="shared" si="0"/>
        <v>46807.81210215934</v>
      </c>
      <c r="G15" s="18">
        <f t="shared" si="0"/>
        <v>20278.13078253073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2.126753310883251</v>
      </c>
      <c r="D16" s="19">
        <f>IFERROR(D13/D14,0)</f>
        <v>0.49080441353938414</v>
      </c>
      <c r="E16" s="19">
        <f>IFERROR(E13/E14,0)</f>
        <v>0.98592795546268031</v>
      </c>
      <c r="F16" s="19">
        <f>IFERROR(F13/F14,0)</f>
        <v>1.1856304859622164</v>
      </c>
      <c r="G16" s="19">
        <f>IFERROR(G13/G14,0)</f>
        <v>1.0804190390986659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10.470046393744667</v>
      </c>
      <c r="D17" s="20">
        <f>IFERROR(D14/$B$54,0)</f>
        <v>18.708418146494466</v>
      </c>
      <c r="E17" s="20">
        <f>IFERROR(E14/$B$54,0)</f>
        <v>9.3132303894666819</v>
      </c>
      <c r="F17" s="20">
        <f>IFERROR(F14/$B$54,0)</f>
        <v>12.233526608665988</v>
      </c>
      <c r="G17" s="20">
        <f>IFERROR(G14/$B$55,0)</f>
        <v>9.3957537056515754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v>1988.3224503781028</v>
      </c>
      <c r="C24" s="23">
        <v>23.398715220868951</v>
      </c>
      <c r="D24" s="3">
        <v>2431.39</v>
      </c>
      <c r="E24" s="3">
        <v>0</v>
      </c>
      <c r="F24" s="3">
        <v>0</v>
      </c>
      <c r="G24" s="3">
        <v>12261.92</v>
      </c>
      <c r="H24" s="3">
        <v>14074.68</v>
      </c>
      <c r="I24" s="3">
        <v>13068.89</v>
      </c>
      <c r="J24" s="3">
        <v>1101.9982499999999</v>
      </c>
    </row>
    <row r="25" spans="1:10" ht="15" x14ac:dyDescent="0.25">
      <c r="A25" s="2">
        <v>2</v>
      </c>
      <c r="B25" s="23">
        <v>1988.3224503781028</v>
      </c>
      <c r="C25" s="23">
        <v>23.398715220868951</v>
      </c>
      <c r="D25" s="3">
        <v>2431.39</v>
      </c>
      <c r="E25" s="3">
        <v>0</v>
      </c>
      <c r="F25" s="3">
        <v>0</v>
      </c>
      <c r="G25" s="3">
        <v>12796.33</v>
      </c>
      <c r="H25" s="3">
        <v>14773.17</v>
      </c>
      <c r="I25" s="3">
        <v>13068.89</v>
      </c>
      <c r="J25" s="3">
        <v>1142.079</v>
      </c>
    </row>
    <row r="26" spans="1:10" ht="15" x14ac:dyDescent="0.25">
      <c r="A26" s="2">
        <v>3</v>
      </c>
      <c r="B26" s="23">
        <v>1988.3224503781028</v>
      </c>
      <c r="C26" s="23">
        <v>23.398715220868951</v>
      </c>
      <c r="D26" s="3">
        <v>2431.39</v>
      </c>
      <c r="E26" s="3">
        <v>0</v>
      </c>
      <c r="F26" s="3">
        <v>0</v>
      </c>
      <c r="G26" s="3">
        <v>13222.8</v>
      </c>
      <c r="H26" s="3">
        <v>15675.59</v>
      </c>
      <c r="I26" s="3">
        <v>13068.89</v>
      </c>
      <c r="J26" s="3">
        <v>1174.0642499999999</v>
      </c>
    </row>
    <row r="27" spans="1:10" ht="15" x14ac:dyDescent="0.25">
      <c r="A27" s="2">
        <v>4</v>
      </c>
      <c r="B27" s="23">
        <v>1988.3224503781028</v>
      </c>
      <c r="C27" s="23">
        <v>23.398715220868951</v>
      </c>
      <c r="D27" s="3">
        <v>2431.39</v>
      </c>
      <c r="E27" s="3">
        <v>0</v>
      </c>
      <c r="F27" s="3">
        <v>0</v>
      </c>
      <c r="G27" s="3">
        <v>13711.43</v>
      </c>
      <c r="H27" s="3">
        <v>16419.48</v>
      </c>
      <c r="I27" s="3">
        <v>13068.89</v>
      </c>
      <c r="J27" s="3">
        <v>1210.7114999999999</v>
      </c>
    </row>
    <row r="28" spans="1:10" ht="15" x14ac:dyDescent="0.25">
      <c r="A28" s="2">
        <v>5</v>
      </c>
      <c r="B28" s="23">
        <v>1988.3224503781028</v>
      </c>
      <c r="C28" s="23">
        <v>23.398715220868951</v>
      </c>
      <c r="D28" s="3">
        <v>2431.39</v>
      </c>
      <c r="E28" s="3">
        <v>0</v>
      </c>
      <c r="F28" s="3">
        <v>0</v>
      </c>
      <c r="G28" s="3">
        <v>14491.23</v>
      </c>
      <c r="H28" s="3">
        <v>17047.43</v>
      </c>
      <c r="I28" s="3">
        <v>13068.89</v>
      </c>
      <c r="J28" s="3">
        <v>1269.1964999999998</v>
      </c>
    </row>
    <row r="29" spans="1:10" ht="15" x14ac:dyDescent="0.25">
      <c r="A29" s="2">
        <v>6</v>
      </c>
      <c r="B29" s="23">
        <v>1988.3224503781028</v>
      </c>
      <c r="C29" s="23">
        <v>23.398715220868951</v>
      </c>
      <c r="D29" s="3">
        <v>2431.39</v>
      </c>
      <c r="E29" s="3">
        <v>0</v>
      </c>
      <c r="F29" s="3">
        <v>0</v>
      </c>
      <c r="G29" s="3">
        <v>15590.9</v>
      </c>
      <c r="H29" s="3">
        <v>17569.53</v>
      </c>
      <c r="I29" s="3">
        <v>13068.89</v>
      </c>
      <c r="J29" s="3">
        <v>1351.67175</v>
      </c>
    </row>
    <row r="30" spans="1:10" ht="15" x14ac:dyDescent="0.25">
      <c r="A30" s="2">
        <v>7</v>
      </c>
      <c r="B30" s="23">
        <v>1988.3224503781028</v>
      </c>
      <c r="C30" s="23">
        <v>23.398715220868951</v>
      </c>
      <c r="D30" s="3">
        <v>2431.39</v>
      </c>
      <c r="E30" s="3">
        <v>0</v>
      </c>
      <c r="F30" s="3">
        <v>0</v>
      </c>
      <c r="G30" s="3">
        <v>15986.96</v>
      </c>
      <c r="H30" s="3">
        <v>18155.98</v>
      </c>
      <c r="I30" s="3">
        <v>13068.89</v>
      </c>
      <c r="J30" s="3">
        <v>1381.3762499999998</v>
      </c>
    </row>
    <row r="31" spans="1:10" ht="15" x14ac:dyDescent="0.25">
      <c r="A31" s="2">
        <v>8</v>
      </c>
      <c r="B31" s="23">
        <v>1988.3224503781028</v>
      </c>
      <c r="C31" s="23">
        <v>23.398715220868951</v>
      </c>
      <c r="D31" s="3">
        <v>2431.39</v>
      </c>
      <c r="E31" s="3">
        <v>0</v>
      </c>
      <c r="F31" s="3">
        <v>0</v>
      </c>
      <c r="G31" s="3">
        <v>16346.84</v>
      </c>
      <c r="H31" s="3">
        <v>19035.77</v>
      </c>
      <c r="I31" s="3">
        <v>13068.89</v>
      </c>
      <c r="J31" s="3">
        <v>1408.36725</v>
      </c>
    </row>
    <row r="32" spans="1:10" ht="15" x14ac:dyDescent="0.25">
      <c r="A32" s="2">
        <v>9</v>
      </c>
      <c r="B32" s="23">
        <v>1988.3224503781028</v>
      </c>
      <c r="C32" s="23">
        <v>23.398715220868951</v>
      </c>
      <c r="D32" s="3">
        <v>2431.39</v>
      </c>
      <c r="E32" s="3">
        <v>0</v>
      </c>
      <c r="F32" s="3">
        <v>0</v>
      </c>
      <c r="G32" s="3">
        <v>16714.97</v>
      </c>
      <c r="H32" s="3">
        <v>20237.71</v>
      </c>
      <c r="I32" s="3">
        <v>13068.89</v>
      </c>
      <c r="J32" s="3">
        <v>1435.9770000000001</v>
      </c>
    </row>
    <row r="33" spans="1:10" ht="15" x14ac:dyDescent="0.25">
      <c r="A33" s="2">
        <v>10</v>
      </c>
      <c r="B33" s="23">
        <v>1988.3224503781028</v>
      </c>
      <c r="C33" s="23">
        <v>23.398715220868951</v>
      </c>
      <c r="D33" s="3">
        <v>2431.39</v>
      </c>
      <c r="E33" s="3">
        <v>0</v>
      </c>
      <c r="F33" s="3">
        <v>0</v>
      </c>
      <c r="G33" s="3">
        <v>17090.87</v>
      </c>
      <c r="H33" s="3">
        <v>20738.330000000002</v>
      </c>
      <c r="I33" s="3">
        <v>13068.89</v>
      </c>
      <c r="J33" s="3">
        <v>1464.1694999999997</v>
      </c>
    </row>
    <row r="34" spans="1:10" ht="15" x14ac:dyDescent="0.25">
      <c r="A34" s="2">
        <v>11</v>
      </c>
      <c r="B34" s="23">
        <v>1845.0804503781028</v>
      </c>
      <c r="C34" s="23">
        <v>23.017257371319538</v>
      </c>
      <c r="D34" s="3">
        <v>2391.7600000000002</v>
      </c>
      <c r="E34" s="3">
        <v>0</v>
      </c>
      <c r="F34" s="3">
        <v>0</v>
      </c>
      <c r="G34" s="3">
        <v>16217.82</v>
      </c>
      <c r="H34" s="3">
        <v>19678.490000000002</v>
      </c>
      <c r="I34" s="3">
        <v>4349.68</v>
      </c>
      <c r="J34" s="3">
        <v>1395.7185000000002</v>
      </c>
    </row>
    <row r="35" spans="1:10" ht="15" x14ac:dyDescent="0.25">
      <c r="A35" s="2">
        <v>12</v>
      </c>
      <c r="B35" s="23">
        <v>1845.0804503781028</v>
      </c>
      <c r="C35" s="23">
        <v>23.017257371319538</v>
      </c>
      <c r="D35" s="3">
        <v>2391.7600000000002</v>
      </c>
      <c r="E35" s="3">
        <v>0</v>
      </c>
      <c r="F35" s="3">
        <v>0</v>
      </c>
      <c r="G35" s="3">
        <v>16582.03</v>
      </c>
      <c r="H35" s="3">
        <v>20121.599999999999</v>
      </c>
      <c r="I35" s="3">
        <v>4349.68</v>
      </c>
      <c r="J35" s="3">
        <v>1423.0342499999999</v>
      </c>
    </row>
    <row r="36" spans="1:10" ht="15" x14ac:dyDescent="0.25">
      <c r="A36" s="2">
        <v>13</v>
      </c>
      <c r="B36" s="23">
        <v>1845.0804503781028</v>
      </c>
      <c r="C36" s="23">
        <v>23.017257371319538</v>
      </c>
      <c r="D36" s="3">
        <v>2391.7600000000002</v>
      </c>
      <c r="E36" s="3">
        <v>0</v>
      </c>
      <c r="F36" s="3">
        <v>0</v>
      </c>
      <c r="G36" s="3">
        <v>16955.12</v>
      </c>
      <c r="H36" s="3">
        <v>20574.12</v>
      </c>
      <c r="I36" s="3">
        <v>4349.68</v>
      </c>
      <c r="J36" s="3">
        <v>1451.0159999999998</v>
      </c>
    </row>
    <row r="37" spans="1:10" ht="15" x14ac:dyDescent="0.25">
      <c r="A37" s="2">
        <v>14</v>
      </c>
      <c r="B37" s="23">
        <v>1750.8564503781026</v>
      </c>
      <c r="C37" s="23">
        <v>22.766335962682795</v>
      </c>
      <c r="D37" s="3">
        <v>2365.69</v>
      </c>
      <c r="E37" s="3">
        <v>0</v>
      </c>
      <c r="F37" s="3">
        <v>0</v>
      </c>
      <c r="G37" s="3">
        <v>16452.64</v>
      </c>
      <c r="H37" s="3">
        <v>19963.759999999998</v>
      </c>
      <c r="I37" s="3">
        <v>4349.68</v>
      </c>
      <c r="J37" s="3">
        <v>1411.3747499999997</v>
      </c>
    </row>
    <row r="38" spans="1:10" ht="15" x14ac:dyDescent="0.25">
      <c r="A38" s="2">
        <v>15</v>
      </c>
      <c r="B38" s="23">
        <v>1750.8564503781026</v>
      </c>
      <c r="C38" s="23">
        <v>22.766335962682795</v>
      </c>
      <c r="D38" s="3">
        <v>2365.69</v>
      </c>
      <c r="E38" s="3">
        <v>0</v>
      </c>
      <c r="F38" s="3">
        <v>0</v>
      </c>
      <c r="G38" s="3">
        <v>16822.38</v>
      </c>
      <c r="H38" s="3">
        <v>20412.259999999998</v>
      </c>
      <c r="I38" s="3">
        <v>4349.68</v>
      </c>
      <c r="J38" s="3">
        <v>1439.1052499999998</v>
      </c>
    </row>
    <row r="39" spans="1:10" ht="15" x14ac:dyDescent="0.25">
      <c r="A39" s="2">
        <v>16</v>
      </c>
      <c r="B39" s="23">
        <v>1379.8701335781022</v>
      </c>
      <c r="C39" s="23">
        <v>17.942411577560783</v>
      </c>
      <c r="D39" s="3">
        <v>1864.43</v>
      </c>
      <c r="E39" s="3">
        <v>0</v>
      </c>
      <c r="F39" s="3">
        <v>0</v>
      </c>
      <c r="G39" s="3">
        <v>13556.52</v>
      </c>
      <c r="H39" s="3">
        <v>16449.099999999999</v>
      </c>
      <c r="I39" s="3">
        <v>2538.02</v>
      </c>
      <c r="J39" s="3">
        <v>1156.57125</v>
      </c>
    </row>
    <row r="40" spans="1:10" ht="15" x14ac:dyDescent="0.25">
      <c r="A40" s="2">
        <v>17</v>
      </c>
      <c r="B40" s="23">
        <v>1379.8701335781022</v>
      </c>
      <c r="C40" s="23">
        <v>17.942411577560783</v>
      </c>
      <c r="D40" s="3">
        <v>1864.43</v>
      </c>
      <c r="E40" s="3">
        <v>0</v>
      </c>
      <c r="F40" s="3">
        <v>0</v>
      </c>
      <c r="G40" s="3">
        <v>13861.96</v>
      </c>
      <c r="H40" s="3">
        <v>16819.63</v>
      </c>
      <c r="I40" s="3">
        <v>2538.02</v>
      </c>
      <c r="J40" s="3">
        <v>1179.4792499999999</v>
      </c>
    </row>
    <row r="41" spans="1:10" ht="15" x14ac:dyDescent="0.25">
      <c r="A41" s="2">
        <v>18</v>
      </c>
      <c r="B41" s="23">
        <v>1379.8701335781022</v>
      </c>
      <c r="C41" s="23">
        <v>17.942411577560783</v>
      </c>
      <c r="D41" s="3">
        <v>1864.43</v>
      </c>
      <c r="E41" s="3">
        <v>0</v>
      </c>
      <c r="F41" s="3">
        <v>0</v>
      </c>
      <c r="G41" s="3">
        <v>14173.5</v>
      </c>
      <c r="H41" s="3">
        <v>17197.72</v>
      </c>
      <c r="I41" s="3">
        <v>2538.02</v>
      </c>
      <c r="J41" s="3">
        <v>1202.84475</v>
      </c>
    </row>
    <row r="42" spans="1:10" ht="15" x14ac:dyDescent="0.25">
      <c r="A42" s="2">
        <v>19</v>
      </c>
      <c r="B42" s="23">
        <v>1379.8701335781022</v>
      </c>
      <c r="C42" s="23">
        <v>17.942411577560783</v>
      </c>
      <c r="D42" s="3">
        <v>1864.43</v>
      </c>
      <c r="E42" s="3">
        <v>0</v>
      </c>
      <c r="F42" s="3">
        <v>0</v>
      </c>
      <c r="G42" s="3">
        <v>14492.32</v>
      </c>
      <c r="H42" s="3">
        <v>17584.97</v>
      </c>
      <c r="I42" s="3">
        <v>2538.02</v>
      </c>
      <c r="J42" s="3">
        <v>1226.7562499999999</v>
      </c>
    </row>
    <row r="43" spans="1:10" ht="15" x14ac:dyDescent="0.25">
      <c r="A43" s="2">
        <v>20</v>
      </c>
      <c r="B43" s="23">
        <v>1379.8701335781022</v>
      </c>
      <c r="C43" s="23">
        <v>17.942411577560783</v>
      </c>
      <c r="D43" s="3">
        <v>1864.43</v>
      </c>
      <c r="E43" s="3">
        <v>0</v>
      </c>
      <c r="F43" s="3">
        <v>0</v>
      </c>
      <c r="G43" s="3">
        <v>14818.42</v>
      </c>
      <c r="H43" s="3">
        <v>17981.07</v>
      </c>
      <c r="I43" s="3">
        <v>2538.02</v>
      </c>
      <c r="J43" s="3">
        <v>1251.2137499999999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20611.868790661167</v>
      </c>
      <c r="C54" s="23">
        <f t="shared" ref="C54:J54" si="1">C24+NPV($F$18,C25:C53)</f>
        <v>248.52036252475187</v>
      </c>
      <c r="D54" s="3">
        <f t="shared" si="1"/>
        <v>25824.10035930467</v>
      </c>
      <c r="E54" s="3">
        <f t="shared" si="1"/>
        <v>0</v>
      </c>
      <c r="F54" s="3">
        <f t="shared" si="1"/>
        <v>0</v>
      </c>
      <c r="G54" s="3">
        <f t="shared" si="1"/>
        <v>163437.66939482925</v>
      </c>
      <c r="H54" s="3">
        <f t="shared" si="1"/>
        <v>193652.37731148285</v>
      </c>
      <c r="I54" s="3">
        <f t="shared" si="1"/>
        <v>109701.88765291084</v>
      </c>
      <c r="J54" s="3">
        <f t="shared" si="1"/>
        <v>14194.632731560041</v>
      </c>
    </row>
    <row r="55" spans="1:10" x14ac:dyDescent="0.3">
      <c r="A55" s="4" t="s">
        <v>32</v>
      </c>
      <c r="B55" s="23">
        <f>B24+NPV($G$18,B25:B53)</f>
        <v>26837.213192722676</v>
      </c>
      <c r="C55" s="23">
        <f t="shared" ref="C55:J55" si="2">C24+NPV($G$18,C25:C53)</f>
        <v>325.88983223573632</v>
      </c>
      <c r="D55" s="3">
        <f t="shared" si="2"/>
        <v>33863.684807580532</v>
      </c>
      <c r="E55" s="3">
        <f t="shared" si="2"/>
        <v>0</v>
      </c>
      <c r="F55" s="3">
        <f t="shared" si="2"/>
        <v>0</v>
      </c>
      <c r="G55" s="3">
        <f t="shared" si="2"/>
        <v>219563.26969234151</v>
      </c>
      <c r="H55" s="3">
        <f t="shared" si="2"/>
        <v>261081.71754448488</v>
      </c>
      <c r="I55" s="3">
        <f t="shared" si="2"/>
        <v>133539.18615776178</v>
      </c>
      <c r="J55" s="3">
        <f t="shared" si="2"/>
        <v>19007.02158749415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44</v>
      </c>
      <c r="B4" s="1"/>
      <c r="C4" s="1"/>
    </row>
    <row r="6" spans="1:10" ht="15" x14ac:dyDescent="0.25">
      <c r="A6" s="2" t="s">
        <v>0</v>
      </c>
      <c r="B6" s="2"/>
      <c r="C6" s="3">
        <v>3087.0767249996716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350509.96669999923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81617.5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797903.82170831761</v>
      </c>
      <c r="D13" s="16">
        <f>SUM(D54:G54)</f>
        <v>679148.16361673211</v>
      </c>
      <c r="E13" s="16">
        <f>SUM(D54:G54)</f>
        <v>679148.16361673211</v>
      </c>
      <c r="F13" s="16">
        <f>SUM(D54:G54)+I54+C9</f>
        <v>737511.39521029405</v>
      </c>
      <c r="G13" s="16">
        <f>SUM(D55:G55)+J55</f>
        <v>985367.8572899655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350509.96669999923</v>
      </c>
      <c r="D14" s="17">
        <f>H54+C6+C8</f>
        <v>742627.66683975549</v>
      </c>
      <c r="E14" s="17">
        <f>C6+C8</f>
        <v>84704.576724999672</v>
      </c>
      <c r="F14" s="17">
        <f>C6+C7</f>
        <v>353597.04342499888</v>
      </c>
      <c r="G14" s="17">
        <f>C6+C7</f>
        <v>353597.04342499888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447393.85500831838</v>
      </c>
      <c r="D15" s="18">
        <f t="shared" ref="D15:G15" si="0">D13-D14</f>
        <v>-63479.503223023377</v>
      </c>
      <c r="E15" s="18">
        <f t="shared" si="0"/>
        <v>594443.58689173241</v>
      </c>
      <c r="F15" s="18">
        <f t="shared" si="0"/>
        <v>383914.35178529518</v>
      </c>
      <c r="G15" s="18">
        <f t="shared" si="0"/>
        <v>631770.81386496662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2.2764083692696873</v>
      </c>
      <c r="D16" s="19">
        <f>IFERROR(D13/D14,0)</f>
        <v>0.91452041708443244</v>
      </c>
      <c r="E16" s="19">
        <f>IFERROR(E13/E14,0)</f>
        <v>8.0178449603926616</v>
      </c>
      <c r="F16" s="19">
        <f>IFERROR(F13/F14,0)</f>
        <v>2.0857397111317386</v>
      </c>
      <c r="G16" s="19">
        <f>IFERROR(G13/G14,0)</f>
        <v>2.7866971051158433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4.8423418796346889</v>
      </c>
      <c r="D17" s="20">
        <f>IFERROR(D14/$B$54,0)</f>
        <v>10.259500139097051</v>
      </c>
      <c r="E17" s="20">
        <f>IFERROR(E14/$B$54,0)</f>
        <v>1.1702050105275836</v>
      </c>
      <c r="F17" s="20">
        <f>IFERROR(F14/$B$54,0)</f>
        <v>4.8849902558045617</v>
      </c>
      <c r="G17" s="20">
        <f>IFERROR(G14/$B$55,0)</f>
        <v>3.7189248895772522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v>6772.7283372375205</v>
      </c>
      <c r="C24" s="23">
        <v>92.268090170651618</v>
      </c>
      <c r="D24" s="3">
        <v>9454.3799999999992</v>
      </c>
      <c r="E24" s="3">
        <v>0</v>
      </c>
      <c r="F24" s="3">
        <v>0</v>
      </c>
      <c r="G24" s="3">
        <v>41936.199999999997</v>
      </c>
      <c r="H24" s="3">
        <v>45865.66</v>
      </c>
      <c r="I24" s="3">
        <v>6127.8</v>
      </c>
      <c r="J24" s="3">
        <v>3854.2934999999993</v>
      </c>
    </row>
    <row r="25" spans="1:10" ht="15" x14ac:dyDescent="0.25">
      <c r="A25" s="2">
        <v>2</v>
      </c>
      <c r="B25" s="23">
        <v>6772.7283372375205</v>
      </c>
      <c r="C25" s="23">
        <v>92.268090170651618</v>
      </c>
      <c r="D25" s="3">
        <v>9454.3799999999992</v>
      </c>
      <c r="E25" s="3">
        <v>0</v>
      </c>
      <c r="F25" s="3">
        <v>0</v>
      </c>
      <c r="G25" s="3">
        <v>43743.89</v>
      </c>
      <c r="H25" s="3">
        <v>48203.53</v>
      </c>
      <c r="I25" s="3">
        <v>6127.8</v>
      </c>
      <c r="J25" s="3">
        <v>3989.8702499999995</v>
      </c>
    </row>
    <row r="26" spans="1:10" ht="15" x14ac:dyDescent="0.25">
      <c r="A26" s="2">
        <v>3</v>
      </c>
      <c r="B26" s="23">
        <v>6772.7283372375205</v>
      </c>
      <c r="C26" s="23">
        <v>92.268090170651618</v>
      </c>
      <c r="D26" s="3">
        <v>9454.3799999999992</v>
      </c>
      <c r="E26" s="3">
        <v>0</v>
      </c>
      <c r="F26" s="3">
        <v>0</v>
      </c>
      <c r="G26" s="3">
        <v>45120.03</v>
      </c>
      <c r="H26" s="3">
        <v>51202.53</v>
      </c>
      <c r="I26" s="3">
        <v>6127.8</v>
      </c>
      <c r="J26" s="3">
        <v>4093.0807499999996</v>
      </c>
    </row>
    <row r="27" spans="1:10" ht="15" x14ac:dyDescent="0.25">
      <c r="A27" s="2">
        <v>4</v>
      </c>
      <c r="B27" s="23">
        <v>6772.7283372375205</v>
      </c>
      <c r="C27" s="23">
        <v>92.268090170651618</v>
      </c>
      <c r="D27" s="3">
        <v>9454.3799999999992</v>
      </c>
      <c r="E27" s="3">
        <v>0</v>
      </c>
      <c r="F27" s="3">
        <v>0</v>
      </c>
      <c r="G27" s="3">
        <v>46720.74</v>
      </c>
      <c r="H27" s="3">
        <v>53722.03</v>
      </c>
      <c r="I27" s="3">
        <v>6127.8</v>
      </c>
      <c r="J27" s="3">
        <v>4213.1339999999991</v>
      </c>
    </row>
    <row r="28" spans="1:10" ht="15" x14ac:dyDescent="0.25">
      <c r="A28" s="2">
        <v>5</v>
      </c>
      <c r="B28" s="23">
        <v>6772.7283372375205</v>
      </c>
      <c r="C28" s="23">
        <v>92.268090170651618</v>
      </c>
      <c r="D28" s="3">
        <v>9454.3799999999992</v>
      </c>
      <c r="E28" s="3">
        <v>0</v>
      </c>
      <c r="F28" s="3">
        <v>0</v>
      </c>
      <c r="G28" s="3">
        <v>49383.43</v>
      </c>
      <c r="H28" s="3">
        <v>55794.89</v>
      </c>
      <c r="I28" s="3">
        <v>6127.8</v>
      </c>
      <c r="J28" s="3">
        <v>4412.8357499999993</v>
      </c>
    </row>
    <row r="29" spans="1:10" ht="15" x14ac:dyDescent="0.25">
      <c r="A29" s="2">
        <v>6</v>
      </c>
      <c r="B29" s="23">
        <v>6772.7283372375205</v>
      </c>
      <c r="C29" s="23">
        <v>92.268090170651618</v>
      </c>
      <c r="D29" s="3">
        <v>9454.3799999999992</v>
      </c>
      <c r="E29" s="3">
        <v>0</v>
      </c>
      <c r="F29" s="3">
        <v>0</v>
      </c>
      <c r="G29" s="3">
        <v>53084.94</v>
      </c>
      <c r="H29" s="3">
        <v>57442.18</v>
      </c>
      <c r="I29" s="3">
        <v>6127.8</v>
      </c>
      <c r="J29" s="3">
        <v>4690.4489999999996</v>
      </c>
    </row>
    <row r="30" spans="1:10" ht="15" x14ac:dyDescent="0.25">
      <c r="A30" s="2">
        <v>7</v>
      </c>
      <c r="B30" s="23">
        <v>6772.7283372375205</v>
      </c>
      <c r="C30" s="23">
        <v>92.268090170651618</v>
      </c>
      <c r="D30" s="3">
        <v>9454.3799999999992</v>
      </c>
      <c r="E30" s="3">
        <v>0</v>
      </c>
      <c r="F30" s="3">
        <v>0</v>
      </c>
      <c r="G30" s="3">
        <v>54461.05</v>
      </c>
      <c r="H30" s="3">
        <v>59320.14</v>
      </c>
      <c r="I30" s="3">
        <v>6127.8</v>
      </c>
      <c r="J30" s="3">
        <v>4793.6572500000002</v>
      </c>
    </row>
    <row r="31" spans="1:10" ht="15" x14ac:dyDescent="0.25">
      <c r="A31" s="2">
        <v>8</v>
      </c>
      <c r="B31" s="23">
        <v>6772.7283372375205</v>
      </c>
      <c r="C31" s="23">
        <v>92.268090170651618</v>
      </c>
      <c r="D31" s="3">
        <v>9454.3799999999992</v>
      </c>
      <c r="E31" s="3">
        <v>0</v>
      </c>
      <c r="F31" s="3">
        <v>0</v>
      </c>
      <c r="G31" s="3">
        <v>55687.13</v>
      </c>
      <c r="H31" s="3">
        <v>62266.31</v>
      </c>
      <c r="I31" s="3">
        <v>6127.8</v>
      </c>
      <c r="J31" s="3">
        <v>4885.6132499999994</v>
      </c>
    </row>
    <row r="32" spans="1:10" ht="15" x14ac:dyDescent="0.25">
      <c r="A32" s="2">
        <v>9</v>
      </c>
      <c r="B32" s="23">
        <v>6772.7283372375205</v>
      </c>
      <c r="C32" s="23">
        <v>92.268090170651618</v>
      </c>
      <c r="D32" s="3">
        <v>9454.3799999999992</v>
      </c>
      <c r="E32" s="3">
        <v>0</v>
      </c>
      <c r="F32" s="3">
        <v>0</v>
      </c>
      <c r="G32" s="3">
        <v>56941.32</v>
      </c>
      <c r="H32" s="3">
        <v>66257.7</v>
      </c>
      <c r="I32" s="3">
        <v>6127.8</v>
      </c>
      <c r="J32" s="3">
        <v>4979.6774999999998</v>
      </c>
    </row>
    <row r="33" spans="1:10" ht="15" x14ac:dyDescent="0.25">
      <c r="A33" s="2">
        <v>10</v>
      </c>
      <c r="B33" s="23">
        <v>6772.7283372375205</v>
      </c>
      <c r="C33" s="23">
        <v>92.268090170651618</v>
      </c>
      <c r="D33" s="3">
        <v>9454.3799999999992</v>
      </c>
      <c r="E33" s="3">
        <v>0</v>
      </c>
      <c r="F33" s="3">
        <v>0</v>
      </c>
      <c r="G33" s="3">
        <v>58221.8</v>
      </c>
      <c r="H33" s="3">
        <v>67930.19</v>
      </c>
      <c r="I33" s="3">
        <v>6127.8</v>
      </c>
      <c r="J33" s="3">
        <v>5075.7135000000007</v>
      </c>
    </row>
    <row r="34" spans="1:10" ht="15" x14ac:dyDescent="0.25">
      <c r="A34" s="2">
        <v>11</v>
      </c>
      <c r="B34" s="23">
        <v>6772.7283372375205</v>
      </c>
      <c r="C34" s="23">
        <v>92.268090170651618</v>
      </c>
      <c r="D34" s="3">
        <v>9454.3799999999992</v>
      </c>
      <c r="E34" s="3">
        <v>0</v>
      </c>
      <c r="F34" s="3">
        <v>0</v>
      </c>
      <c r="G34" s="3">
        <v>59532.72</v>
      </c>
      <c r="H34" s="3">
        <v>69459.320000000007</v>
      </c>
      <c r="I34" s="3">
        <v>6127.8</v>
      </c>
      <c r="J34" s="3">
        <v>5174.0325000000003</v>
      </c>
    </row>
    <row r="35" spans="1:10" ht="15" x14ac:dyDescent="0.25">
      <c r="A35" s="2">
        <v>12</v>
      </c>
      <c r="B35" s="23">
        <v>6772.7283372375205</v>
      </c>
      <c r="C35" s="23">
        <v>92.268090170651618</v>
      </c>
      <c r="D35" s="3">
        <v>9454.3799999999992</v>
      </c>
      <c r="E35" s="3">
        <v>0</v>
      </c>
      <c r="F35" s="3">
        <v>0</v>
      </c>
      <c r="G35" s="3">
        <v>60869.52</v>
      </c>
      <c r="H35" s="3">
        <v>71023.39</v>
      </c>
      <c r="I35" s="3">
        <v>6127.8</v>
      </c>
      <c r="J35" s="3">
        <v>5274.2924999999996</v>
      </c>
    </row>
    <row r="36" spans="1:10" ht="15" x14ac:dyDescent="0.25">
      <c r="A36" s="2">
        <v>13</v>
      </c>
      <c r="B36" s="23">
        <v>6772.7283372375205</v>
      </c>
      <c r="C36" s="23">
        <v>92.268090170651618</v>
      </c>
      <c r="D36" s="3">
        <v>9454.3799999999992</v>
      </c>
      <c r="E36" s="3">
        <v>0</v>
      </c>
      <c r="F36" s="3">
        <v>0</v>
      </c>
      <c r="G36" s="3">
        <v>62239.06</v>
      </c>
      <c r="H36" s="3">
        <v>72620.710000000006</v>
      </c>
      <c r="I36" s="3">
        <v>6127.8</v>
      </c>
      <c r="J36" s="3">
        <v>5377.0079999999998</v>
      </c>
    </row>
    <row r="37" spans="1:10" ht="15" x14ac:dyDescent="0.25">
      <c r="A37" s="2">
        <v>14</v>
      </c>
      <c r="B37" s="23">
        <v>6772.7283372375205</v>
      </c>
      <c r="C37" s="23">
        <v>92.268090170651618</v>
      </c>
      <c r="D37" s="3">
        <v>9454.3799999999992</v>
      </c>
      <c r="E37" s="3">
        <v>0</v>
      </c>
      <c r="F37" s="3">
        <v>0</v>
      </c>
      <c r="G37" s="3">
        <v>63641.55</v>
      </c>
      <c r="H37" s="3">
        <v>74255.61</v>
      </c>
      <c r="I37" s="3">
        <v>6127.8</v>
      </c>
      <c r="J37" s="3">
        <v>5482.1947500000006</v>
      </c>
    </row>
    <row r="38" spans="1:10" ht="15" x14ac:dyDescent="0.25">
      <c r="A38" s="2">
        <v>15</v>
      </c>
      <c r="B38" s="23">
        <v>6772.7283372375205</v>
      </c>
      <c r="C38" s="23">
        <v>92.268090170651618</v>
      </c>
      <c r="D38" s="3">
        <v>9454.3799999999992</v>
      </c>
      <c r="E38" s="3">
        <v>0</v>
      </c>
      <c r="F38" s="3">
        <v>0</v>
      </c>
      <c r="G38" s="3">
        <v>65071.79</v>
      </c>
      <c r="H38" s="3">
        <v>75923.67</v>
      </c>
      <c r="I38" s="3">
        <v>6127.8</v>
      </c>
      <c r="J38" s="3">
        <v>5589.4627499999997</v>
      </c>
    </row>
    <row r="39" spans="1:10" ht="15" x14ac:dyDescent="0.25">
      <c r="A39" s="2">
        <v>16</v>
      </c>
      <c r="B39" s="23">
        <v>5301.3687228375193</v>
      </c>
      <c r="C39" s="23">
        <v>72.497995853668399</v>
      </c>
      <c r="D39" s="3">
        <v>7400.44</v>
      </c>
      <c r="E39" s="3">
        <v>0</v>
      </c>
      <c r="F39" s="3">
        <v>0</v>
      </c>
      <c r="G39" s="3">
        <v>52082.31</v>
      </c>
      <c r="H39" s="3">
        <v>60766.59</v>
      </c>
      <c r="I39" s="3">
        <v>0</v>
      </c>
      <c r="J39" s="3">
        <v>4461.2062500000002</v>
      </c>
    </row>
    <row r="40" spans="1:10" ht="15" x14ac:dyDescent="0.25">
      <c r="A40" s="2">
        <v>17</v>
      </c>
      <c r="B40" s="23">
        <v>5301.3687228375193</v>
      </c>
      <c r="C40" s="23">
        <v>72.497995853668399</v>
      </c>
      <c r="D40" s="3">
        <v>7400.44</v>
      </c>
      <c r="E40" s="3">
        <v>0</v>
      </c>
      <c r="F40" s="3">
        <v>0</v>
      </c>
      <c r="G40" s="3">
        <v>53255.75</v>
      </c>
      <c r="H40" s="3">
        <v>62135.48</v>
      </c>
      <c r="I40" s="3">
        <v>0</v>
      </c>
      <c r="J40" s="3">
        <v>4549.21425</v>
      </c>
    </row>
    <row r="41" spans="1:10" ht="15" x14ac:dyDescent="0.25">
      <c r="A41" s="2">
        <v>18</v>
      </c>
      <c r="B41" s="23">
        <v>5301.3687228375193</v>
      </c>
      <c r="C41" s="23">
        <v>72.497995853668399</v>
      </c>
      <c r="D41" s="3">
        <v>7400.44</v>
      </c>
      <c r="E41" s="3">
        <v>0</v>
      </c>
      <c r="F41" s="3">
        <v>0</v>
      </c>
      <c r="G41" s="3">
        <v>54452.63</v>
      </c>
      <c r="H41" s="3">
        <v>63532.2</v>
      </c>
      <c r="I41" s="3">
        <v>0</v>
      </c>
      <c r="J41" s="3">
        <v>4638.9802499999996</v>
      </c>
    </row>
    <row r="42" spans="1:10" ht="15" x14ac:dyDescent="0.25">
      <c r="A42" s="2">
        <v>19</v>
      </c>
      <c r="B42" s="23">
        <v>5301.3687228375193</v>
      </c>
      <c r="C42" s="23">
        <v>72.497995853668399</v>
      </c>
      <c r="D42" s="3">
        <v>7400.44</v>
      </c>
      <c r="E42" s="3">
        <v>0</v>
      </c>
      <c r="F42" s="3">
        <v>0</v>
      </c>
      <c r="G42" s="3">
        <v>55677.5</v>
      </c>
      <c r="H42" s="3">
        <v>64962.85</v>
      </c>
      <c r="I42" s="3">
        <v>0</v>
      </c>
      <c r="J42" s="3">
        <v>4730.8455000000004</v>
      </c>
    </row>
    <row r="43" spans="1:10" ht="15" x14ac:dyDescent="0.25">
      <c r="A43" s="2">
        <v>20</v>
      </c>
      <c r="B43" s="23">
        <v>5301.3687228375193</v>
      </c>
      <c r="C43" s="23">
        <v>72.497995853668399</v>
      </c>
      <c r="D43" s="3">
        <v>7400.44</v>
      </c>
      <c r="E43" s="3">
        <v>0</v>
      </c>
      <c r="F43" s="3">
        <v>0</v>
      </c>
      <c r="G43" s="3">
        <v>56930.28</v>
      </c>
      <c r="H43" s="3">
        <v>66426.11</v>
      </c>
      <c r="I43" s="3">
        <v>0</v>
      </c>
      <c r="J43" s="3">
        <v>4824.8040000000001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72384.390737492096</v>
      </c>
      <c r="C54" s="23">
        <f t="shared" ref="C54:J54" si="1">C24+NPV($F$18,C25:C53)</f>
        <v>986.53548022968539</v>
      </c>
      <c r="D54" s="3">
        <f t="shared" si="1"/>
        <v>101044.88541669821</v>
      </c>
      <c r="E54" s="3">
        <f t="shared" si="1"/>
        <v>0</v>
      </c>
      <c r="F54" s="3">
        <f t="shared" si="1"/>
        <v>0</v>
      </c>
      <c r="G54" s="3">
        <f t="shared" si="1"/>
        <v>578103.27820003394</v>
      </c>
      <c r="H54" s="3">
        <f t="shared" si="1"/>
        <v>657923.09011475579</v>
      </c>
      <c r="I54" s="3">
        <f t="shared" si="1"/>
        <v>58363.231593561883</v>
      </c>
      <c r="J54" s="3">
        <f t="shared" si="1"/>
        <v>50936.112271254911</v>
      </c>
    </row>
    <row r="55" spans="1:10" x14ac:dyDescent="0.3">
      <c r="A55" s="4" t="s">
        <v>32</v>
      </c>
      <c r="B55" s="23">
        <f>B24+NPV($G$18,B25:B53)</f>
        <v>95080.447689599328</v>
      </c>
      <c r="C55" s="23">
        <f t="shared" ref="C55:J55" si="2">C24+NPV($G$18,C25:C53)</f>
        <v>1296.0854261785134</v>
      </c>
      <c r="D55" s="3">
        <f t="shared" si="2"/>
        <v>132727.41507476615</v>
      </c>
      <c r="E55" s="3">
        <f t="shared" si="2"/>
        <v>0</v>
      </c>
      <c r="F55" s="3">
        <f t="shared" si="2"/>
        <v>0</v>
      </c>
      <c r="G55" s="3">
        <f t="shared" si="2"/>
        <v>783893.8475205506</v>
      </c>
      <c r="H55" s="3">
        <f t="shared" si="2"/>
        <v>895724.99891132989</v>
      </c>
      <c r="I55" s="3">
        <f t="shared" si="2"/>
        <v>72778.01449038909</v>
      </c>
      <c r="J55" s="3">
        <f t="shared" si="2"/>
        <v>68746.594694648782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61</v>
      </c>
      <c r="B4" s="1"/>
      <c r="C4" s="1"/>
    </row>
    <row r="6" spans="1:10" ht="15" x14ac:dyDescent="0.25">
      <c r="A6" s="2" t="s">
        <v>0</v>
      </c>
      <c r="B6" s="2"/>
      <c r="C6" s="3">
        <v>3239.2380211170184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8414.7000000000025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8414.7000000000025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85341.083572139891</v>
      </c>
      <c r="D13" s="16">
        <f>SUM(D54:G54)</f>
        <v>33197.727804093389</v>
      </c>
      <c r="E13" s="16">
        <f>SUM(D54:G54)</f>
        <v>33197.727804093389</v>
      </c>
      <c r="F13" s="16">
        <f>SUM(D54:G54)+I54+C9</f>
        <v>74664.257841032086</v>
      </c>
      <c r="G13" s="16">
        <f>SUM(D55:G55)+J55</f>
        <v>41975.133143285617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8414.7000000000025</v>
      </c>
      <c r="D14" s="17">
        <f>H54+C6+C8</f>
        <v>47113.791556318218</v>
      </c>
      <c r="E14" s="17">
        <f>C6+C8</f>
        <v>11653.938021117021</v>
      </c>
      <c r="F14" s="17">
        <f>C6+C7</f>
        <v>11653.938021117021</v>
      </c>
      <c r="G14" s="17">
        <f>C6+C7</f>
        <v>11653.938021117021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76926.383572139894</v>
      </c>
      <c r="D15" s="18">
        <f t="shared" ref="D15:G15" si="0">D13-D14</f>
        <v>-13916.063752224829</v>
      </c>
      <c r="E15" s="18">
        <f t="shared" si="0"/>
        <v>21543.789782976368</v>
      </c>
      <c r="F15" s="18">
        <f t="shared" si="0"/>
        <v>63010.319819915065</v>
      </c>
      <c r="G15" s="18">
        <f t="shared" si="0"/>
        <v>30321.195122168596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10.141904473378714</v>
      </c>
      <c r="D16" s="19">
        <f>IFERROR(D13/D14,0)</f>
        <v>0.70462865983541056</v>
      </c>
      <c r="E16" s="19">
        <f>IFERROR(E13/E14,0)</f>
        <v>2.8486274548516444</v>
      </c>
      <c r="F16" s="19">
        <f>IFERROR(F13/F14,0)</f>
        <v>6.4067835014859273</v>
      </c>
      <c r="G16" s="19">
        <f>IFERROR(G13/G14,0)</f>
        <v>3.6017982133787196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1.9121660935743665</v>
      </c>
      <c r="D17" s="20">
        <f>IFERROR(D14/$B$54,0)</f>
        <v>10.706192110677975</v>
      </c>
      <c r="E17" s="20">
        <f>IFERROR(E14/$B$54,0)</f>
        <v>2.6482542622549956</v>
      </c>
      <c r="F17" s="20">
        <f>IFERROR(F14/$B$54,0)</f>
        <v>2.6482542622549956</v>
      </c>
      <c r="G17" s="20">
        <f>IFERROR(G14/$B$55,0)</f>
        <v>2.279637985633125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v>593.12399999999991</v>
      </c>
      <c r="C24" s="23">
        <v>1.8113892099810192</v>
      </c>
      <c r="D24" s="3">
        <v>188.23</v>
      </c>
      <c r="E24" s="3">
        <v>0</v>
      </c>
      <c r="F24" s="3">
        <v>0</v>
      </c>
      <c r="G24" s="3">
        <v>3544.66</v>
      </c>
      <c r="H24" s="3">
        <v>3905.47</v>
      </c>
      <c r="I24" s="3">
        <v>5605.32</v>
      </c>
      <c r="J24" s="3">
        <v>279.96674999999999</v>
      </c>
    </row>
    <row r="25" spans="1:10" ht="15" x14ac:dyDescent="0.25">
      <c r="A25" s="2">
        <v>2</v>
      </c>
      <c r="B25" s="23">
        <v>593.12399999999991</v>
      </c>
      <c r="C25" s="23">
        <v>1.8113892099810192</v>
      </c>
      <c r="D25" s="3">
        <v>188.23</v>
      </c>
      <c r="E25" s="3">
        <v>0</v>
      </c>
      <c r="F25" s="3">
        <v>0</v>
      </c>
      <c r="G25" s="3">
        <v>3715.69</v>
      </c>
      <c r="H25" s="3">
        <v>4103.57</v>
      </c>
      <c r="I25" s="3">
        <v>5605.32</v>
      </c>
      <c r="J25" s="3">
        <v>292.79399999999998</v>
      </c>
    </row>
    <row r="26" spans="1:10" ht="15" x14ac:dyDescent="0.25">
      <c r="A26" s="2">
        <v>3</v>
      </c>
      <c r="B26" s="23">
        <v>593.12399999999991</v>
      </c>
      <c r="C26" s="23">
        <v>1.8113892099810192</v>
      </c>
      <c r="D26" s="3">
        <v>188.23</v>
      </c>
      <c r="E26" s="3">
        <v>0</v>
      </c>
      <c r="F26" s="3">
        <v>0</v>
      </c>
      <c r="G26" s="3">
        <v>3894.36</v>
      </c>
      <c r="H26" s="3">
        <v>4379.6000000000004</v>
      </c>
      <c r="I26" s="3">
        <v>5605.32</v>
      </c>
      <c r="J26" s="3">
        <v>306.19425000000001</v>
      </c>
    </row>
    <row r="27" spans="1:10" ht="15" x14ac:dyDescent="0.25">
      <c r="A27" s="2">
        <v>4</v>
      </c>
      <c r="B27" s="23">
        <v>593.12399999999991</v>
      </c>
      <c r="C27" s="23">
        <v>1.8113892099810192</v>
      </c>
      <c r="D27" s="3">
        <v>188.23</v>
      </c>
      <c r="E27" s="3">
        <v>0</v>
      </c>
      <c r="F27" s="3">
        <v>0</v>
      </c>
      <c r="G27" s="3">
        <v>4079.02</v>
      </c>
      <c r="H27" s="3">
        <v>4576.8100000000004</v>
      </c>
      <c r="I27" s="3">
        <v>5605.32</v>
      </c>
      <c r="J27" s="3">
        <v>320.04374999999999</v>
      </c>
    </row>
    <row r="28" spans="1:10" ht="15" x14ac:dyDescent="0.25">
      <c r="A28" s="2">
        <v>5</v>
      </c>
      <c r="B28" s="23">
        <v>593.12399999999991</v>
      </c>
      <c r="C28" s="23">
        <v>1.8113892099810192</v>
      </c>
      <c r="D28" s="3">
        <v>188.23</v>
      </c>
      <c r="E28" s="3">
        <v>0</v>
      </c>
      <c r="F28" s="3">
        <v>0</v>
      </c>
      <c r="G28" s="3">
        <v>4304.72</v>
      </c>
      <c r="H28" s="3">
        <v>4771.0600000000004</v>
      </c>
      <c r="I28" s="3">
        <v>5605.32</v>
      </c>
      <c r="J28" s="3">
        <v>336.97125</v>
      </c>
    </row>
    <row r="29" spans="1:10" ht="15" x14ac:dyDescent="0.25">
      <c r="A29" s="2">
        <v>6</v>
      </c>
      <c r="B29" s="23">
        <v>593.12399999999991</v>
      </c>
      <c r="C29" s="23">
        <v>1.8113892099810192</v>
      </c>
      <c r="D29" s="3">
        <v>188.23</v>
      </c>
      <c r="E29" s="3">
        <v>0</v>
      </c>
      <c r="F29" s="3">
        <v>0</v>
      </c>
      <c r="G29" s="3">
        <v>4660.2299999999996</v>
      </c>
      <c r="H29" s="3">
        <v>4973.4799999999996</v>
      </c>
      <c r="I29" s="3">
        <v>5605.32</v>
      </c>
      <c r="J29" s="3">
        <v>363.63449999999995</v>
      </c>
    </row>
    <row r="30" spans="1:10" ht="15" x14ac:dyDescent="0.25">
      <c r="A30" s="2">
        <v>7</v>
      </c>
      <c r="B30" s="23">
        <v>593.12399999999991</v>
      </c>
      <c r="C30" s="23">
        <v>1.8113892099810192</v>
      </c>
      <c r="D30" s="3">
        <v>188.23</v>
      </c>
      <c r="E30" s="3">
        <v>0</v>
      </c>
      <c r="F30" s="3">
        <v>0</v>
      </c>
      <c r="G30" s="3">
        <v>4764.8500000000004</v>
      </c>
      <c r="H30" s="3">
        <v>5182.41</v>
      </c>
      <c r="I30" s="3">
        <v>5605.32</v>
      </c>
      <c r="J30" s="3">
        <v>371.48099999999999</v>
      </c>
    </row>
    <row r="31" spans="1:10" ht="15" x14ac:dyDescent="0.25">
      <c r="A31" s="2">
        <v>8</v>
      </c>
      <c r="B31" s="23">
        <v>593.12399999999991</v>
      </c>
      <c r="C31" s="23">
        <v>1.8113892099810192</v>
      </c>
      <c r="D31" s="3">
        <v>188.23</v>
      </c>
      <c r="E31" s="3">
        <v>0</v>
      </c>
      <c r="F31" s="3">
        <v>0</v>
      </c>
      <c r="G31" s="3">
        <v>4872.03</v>
      </c>
      <c r="H31" s="3">
        <v>5432.94</v>
      </c>
      <c r="I31" s="3">
        <v>5605.32</v>
      </c>
      <c r="J31" s="3">
        <v>379.51949999999994</v>
      </c>
    </row>
    <row r="32" spans="1:10" ht="15" x14ac:dyDescent="0.25">
      <c r="A32" s="2">
        <v>9</v>
      </c>
      <c r="B32" s="23">
        <v>593.12399999999991</v>
      </c>
      <c r="C32" s="23">
        <v>1.8113892099810192</v>
      </c>
      <c r="D32" s="3">
        <v>188.23</v>
      </c>
      <c r="E32" s="3">
        <v>0</v>
      </c>
      <c r="F32" s="3">
        <v>0</v>
      </c>
      <c r="G32" s="3">
        <v>4981.66</v>
      </c>
      <c r="H32" s="3">
        <v>5813.83</v>
      </c>
      <c r="I32" s="3">
        <v>5605.32</v>
      </c>
      <c r="J32" s="3">
        <v>387.74174999999997</v>
      </c>
    </row>
    <row r="33" spans="1:10" ht="15" x14ac:dyDescent="0.25">
      <c r="A33" s="2">
        <v>10</v>
      </c>
      <c r="B33" s="23">
        <v>593.12399999999991</v>
      </c>
      <c r="C33" s="23">
        <v>1.8113892099810192</v>
      </c>
      <c r="D33" s="3">
        <v>188.23</v>
      </c>
      <c r="E33" s="3">
        <v>0</v>
      </c>
      <c r="F33" s="3">
        <v>0</v>
      </c>
      <c r="G33" s="3">
        <v>5093.72</v>
      </c>
      <c r="H33" s="3">
        <v>5944.42</v>
      </c>
      <c r="I33" s="3">
        <v>5605.32</v>
      </c>
      <c r="J33" s="3">
        <v>396.14624999999995</v>
      </c>
    </row>
    <row r="34" spans="1:10" ht="15" x14ac:dyDescent="0.25">
      <c r="A34" s="2">
        <v>11</v>
      </c>
      <c r="B34" s="23">
        <v>9.4079999999999995</v>
      </c>
      <c r="C34" s="23">
        <v>2.8731849811340349E-2</v>
      </c>
      <c r="D34" s="3">
        <v>2.99</v>
      </c>
      <c r="E34" s="3">
        <v>0</v>
      </c>
      <c r="F34" s="3">
        <v>0</v>
      </c>
      <c r="G34" s="3">
        <v>82.61</v>
      </c>
      <c r="H34" s="3">
        <v>96.41</v>
      </c>
      <c r="I34" s="3">
        <v>0</v>
      </c>
      <c r="J34" s="3">
        <v>6.419999999999999</v>
      </c>
    </row>
    <row r="35" spans="1:10" ht="15" x14ac:dyDescent="0.25">
      <c r="A35" s="2">
        <v>12</v>
      </c>
      <c r="B35" s="23">
        <v>9.4079999999999995</v>
      </c>
      <c r="C35" s="23">
        <v>2.8731849811340349E-2</v>
      </c>
      <c r="D35" s="3">
        <v>2.99</v>
      </c>
      <c r="E35" s="3">
        <v>0</v>
      </c>
      <c r="F35" s="3">
        <v>0</v>
      </c>
      <c r="G35" s="3">
        <v>84.47</v>
      </c>
      <c r="H35" s="3">
        <v>98.58</v>
      </c>
      <c r="I35" s="3">
        <v>0</v>
      </c>
      <c r="J35" s="3">
        <v>6.559499999999999</v>
      </c>
    </row>
    <row r="36" spans="1:10" ht="15" x14ac:dyDescent="0.25">
      <c r="A36" s="2">
        <v>13</v>
      </c>
      <c r="B36" s="23">
        <v>9.4079999999999995</v>
      </c>
      <c r="C36" s="23">
        <v>2.8731849811340349E-2</v>
      </c>
      <c r="D36" s="3">
        <v>2.99</v>
      </c>
      <c r="E36" s="3">
        <v>0</v>
      </c>
      <c r="F36" s="3">
        <v>0</v>
      </c>
      <c r="G36" s="3">
        <v>86.37</v>
      </c>
      <c r="H36" s="3">
        <v>100.8</v>
      </c>
      <c r="I36" s="3">
        <v>0</v>
      </c>
      <c r="J36" s="3">
        <v>6.702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4400.6114470268658</v>
      </c>
      <c r="C54" s="23">
        <f t="shared" ref="C54:J54" si="1">C24+NPV($F$18,C25:C53)</f>
        <v>13.439382140097894</v>
      </c>
      <c r="D54" s="3">
        <f t="shared" si="1"/>
        <v>1396.5555390533898</v>
      </c>
      <c r="E54" s="3">
        <f t="shared" si="1"/>
        <v>0</v>
      </c>
      <c r="F54" s="3">
        <f t="shared" si="1"/>
        <v>0</v>
      </c>
      <c r="G54" s="3">
        <f t="shared" si="1"/>
        <v>31801.172265039997</v>
      </c>
      <c r="H54" s="3">
        <f t="shared" si="1"/>
        <v>35459.853535201197</v>
      </c>
      <c r="I54" s="3">
        <f t="shared" si="1"/>
        <v>41466.530036938697</v>
      </c>
      <c r="J54" s="3">
        <f t="shared" si="1"/>
        <v>2489.829585307004</v>
      </c>
    </row>
    <row r="55" spans="1:10" x14ac:dyDescent="0.3">
      <c r="A55" s="4" t="s">
        <v>32</v>
      </c>
      <c r="B55" s="23">
        <f>B24+NPV($G$18,B25:B53)</f>
        <v>5112.1880292235819</v>
      </c>
      <c r="C55" s="23">
        <f t="shared" ref="C55:J55" si="2">C24+NPV($G$18,C25:C53)</f>
        <v>15.612523242238936</v>
      </c>
      <c r="D55" s="3">
        <f t="shared" si="2"/>
        <v>1622.3798197654035</v>
      </c>
      <c r="E55" s="3">
        <f t="shared" si="2"/>
        <v>0</v>
      </c>
      <c r="F55" s="3">
        <f t="shared" si="2"/>
        <v>0</v>
      </c>
      <c r="G55" s="3">
        <f t="shared" si="2"/>
        <v>37424.255662360752</v>
      </c>
      <c r="H55" s="3">
        <f t="shared" si="2"/>
        <v>41785.072894202451</v>
      </c>
      <c r="I55" s="3">
        <f t="shared" si="2"/>
        <v>48131.137763570892</v>
      </c>
      <c r="J55" s="3">
        <f t="shared" si="2"/>
        <v>2928.497661159462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47</v>
      </c>
      <c r="B4" s="1"/>
      <c r="C4" s="1"/>
    </row>
    <row r="6" spans="1:10" ht="15" x14ac:dyDescent="0.25">
      <c r="A6" s="2" t="s">
        <v>0</v>
      </c>
      <c r="B6" s="2"/>
      <c r="C6" s="3">
        <v>371.1633165532694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144035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20337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118378.75698559829</v>
      </c>
      <c r="D13" s="16">
        <f>SUM(D54:G54)</f>
        <v>120175.05111918985</v>
      </c>
      <c r="E13" s="16">
        <f>SUM(D54:G54)</f>
        <v>120175.05111918985</v>
      </c>
      <c r="F13" s="16">
        <f>SUM(D54:G54)+I54+C9</f>
        <v>120175.05111918985</v>
      </c>
      <c r="G13" s="16">
        <f>SUM(D55:G55)+J55</f>
        <v>175919.86326067641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144035</v>
      </c>
      <c r="D14" s="17">
        <f>H54+C6+C8</f>
        <v>118749.92030215156</v>
      </c>
      <c r="E14" s="17">
        <f>C6+C8</f>
        <v>20708.163316553269</v>
      </c>
      <c r="F14" s="17">
        <f>C6+C7</f>
        <v>144406.16331655328</v>
      </c>
      <c r="G14" s="17">
        <f>C6+C7</f>
        <v>144406.16331655328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-25656.243014401713</v>
      </c>
      <c r="D15" s="18">
        <f t="shared" ref="D15:G15" si="0">D13-D14</f>
        <v>1425.1308170382981</v>
      </c>
      <c r="E15" s="18">
        <f t="shared" si="0"/>
        <v>99466.887802636586</v>
      </c>
      <c r="F15" s="18">
        <f t="shared" si="0"/>
        <v>-24231.112197363429</v>
      </c>
      <c r="G15" s="18">
        <f t="shared" si="0"/>
        <v>31513.699944123131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0.82187494001873351</v>
      </c>
      <c r="D16" s="19">
        <f>IFERROR(D13/D14,0)</f>
        <v>1.0120011096715866</v>
      </c>
      <c r="E16" s="19">
        <f>IFERROR(E13/E14,0)</f>
        <v>5.8032694296517731</v>
      </c>
      <c r="F16" s="19">
        <f>IFERROR(F13/F14,0)</f>
        <v>0.83220167587829119</v>
      </c>
      <c r="G16" s="19">
        <f>IFERROR(G13/G14,0)</f>
        <v>1.2182296047506078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13.507089395110155</v>
      </c>
      <c r="D17" s="20">
        <f>IFERROR(D14/$B$54,0)</f>
        <v>11.135944660557277</v>
      </c>
      <c r="E17" s="20">
        <f>IFERROR(E14/$B$54,0)</f>
        <v>1.9419378145952428</v>
      </c>
      <c r="F17" s="20">
        <f>IFERROR(F14/$B$54,0)</f>
        <v>13.541895769233601</v>
      </c>
      <c r="G17" s="20">
        <f>IFERROR(G14/$B$55,0)</f>
        <v>10.185475116445675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v>968.5</v>
      </c>
      <c r="C24" s="23">
        <v>5.75</v>
      </c>
      <c r="D24" s="3">
        <v>3097.71</v>
      </c>
      <c r="E24" s="3">
        <v>0</v>
      </c>
      <c r="F24" s="3">
        <v>0</v>
      </c>
      <c r="G24" s="3">
        <v>6033.68</v>
      </c>
      <c r="H24" s="3">
        <v>6589.6</v>
      </c>
      <c r="I24" s="3">
        <v>0</v>
      </c>
      <c r="J24" s="3">
        <v>684.85424999999998</v>
      </c>
    </row>
    <row r="25" spans="1:10" ht="15" x14ac:dyDescent="0.25">
      <c r="A25" s="2">
        <v>2</v>
      </c>
      <c r="B25" s="23">
        <v>968.5</v>
      </c>
      <c r="C25" s="23">
        <v>5.75</v>
      </c>
      <c r="D25" s="3">
        <v>3097.71</v>
      </c>
      <c r="E25" s="3">
        <v>0</v>
      </c>
      <c r="F25" s="3">
        <v>0</v>
      </c>
      <c r="G25" s="3">
        <v>6299.21</v>
      </c>
      <c r="H25" s="3">
        <v>6925.73</v>
      </c>
      <c r="I25" s="3">
        <v>0</v>
      </c>
      <c r="J25" s="3">
        <v>704.76900000000001</v>
      </c>
    </row>
    <row r="26" spans="1:10" ht="15" x14ac:dyDescent="0.25">
      <c r="A26" s="2">
        <v>3</v>
      </c>
      <c r="B26" s="23">
        <v>968.5</v>
      </c>
      <c r="C26" s="23">
        <v>5.75</v>
      </c>
      <c r="D26" s="3">
        <v>3097.71</v>
      </c>
      <c r="E26" s="3">
        <v>0</v>
      </c>
      <c r="F26" s="3">
        <v>0</v>
      </c>
      <c r="G26" s="3">
        <v>6486.96</v>
      </c>
      <c r="H26" s="3">
        <v>7334.83</v>
      </c>
      <c r="I26" s="3">
        <v>0</v>
      </c>
      <c r="J26" s="3">
        <v>718.85024999999996</v>
      </c>
    </row>
    <row r="27" spans="1:10" ht="15" x14ac:dyDescent="0.25">
      <c r="A27" s="2">
        <v>4</v>
      </c>
      <c r="B27" s="23">
        <v>968.5</v>
      </c>
      <c r="C27" s="23">
        <v>5.75</v>
      </c>
      <c r="D27" s="3">
        <v>3097.71</v>
      </c>
      <c r="E27" s="3">
        <v>0</v>
      </c>
      <c r="F27" s="3">
        <v>0</v>
      </c>
      <c r="G27" s="3">
        <v>6698.09</v>
      </c>
      <c r="H27" s="3">
        <v>7719.05</v>
      </c>
      <c r="I27" s="3">
        <v>0</v>
      </c>
      <c r="J27" s="3">
        <v>734.68499999999995</v>
      </c>
    </row>
    <row r="28" spans="1:10" ht="15" x14ac:dyDescent="0.25">
      <c r="A28" s="2">
        <v>5</v>
      </c>
      <c r="B28" s="23">
        <v>968.5</v>
      </c>
      <c r="C28" s="23">
        <v>5.75</v>
      </c>
      <c r="D28" s="3">
        <v>3097.71</v>
      </c>
      <c r="E28" s="3">
        <v>0</v>
      </c>
      <c r="F28" s="3">
        <v>0</v>
      </c>
      <c r="G28" s="3">
        <v>7072.64</v>
      </c>
      <c r="H28" s="3">
        <v>8022.5</v>
      </c>
      <c r="I28" s="3">
        <v>0</v>
      </c>
      <c r="J28" s="3">
        <v>762.77625</v>
      </c>
    </row>
    <row r="29" spans="1:10" ht="15" x14ac:dyDescent="0.25">
      <c r="A29" s="2">
        <v>6</v>
      </c>
      <c r="B29" s="23">
        <v>968.5</v>
      </c>
      <c r="C29" s="23">
        <v>5.75</v>
      </c>
      <c r="D29" s="3">
        <v>3097.71</v>
      </c>
      <c r="E29" s="3">
        <v>0</v>
      </c>
      <c r="F29" s="3">
        <v>0</v>
      </c>
      <c r="G29" s="3">
        <v>7587.78</v>
      </c>
      <c r="H29" s="3">
        <v>8249.0300000000007</v>
      </c>
      <c r="I29" s="3">
        <v>0</v>
      </c>
      <c r="J29" s="3">
        <v>801.41174999999998</v>
      </c>
    </row>
    <row r="30" spans="1:10" ht="15" x14ac:dyDescent="0.25">
      <c r="A30" s="2">
        <v>7</v>
      </c>
      <c r="B30" s="23">
        <v>968.5</v>
      </c>
      <c r="C30" s="23">
        <v>5.75</v>
      </c>
      <c r="D30" s="3">
        <v>3097.71</v>
      </c>
      <c r="E30" s="3">
        <v>0</v>
      </c>
      <c r="F30" s="3">
        <v>0</v>
      </c>
      <c r="G30" s="3">
        <v>7798.05</v>
      </c>
      <c r="H30" s="3">
        <v>8499.81</v>
      </c>
      <c r="I30" s="3">
        <v>0</v>
      </c>
      <c r="J30" s="3">
        <v>817.18200000000002</v>
      </c>
    </row>
    <row r="31" spans="1:10" ht="15" x14ac:dyDescent="0.25">
      <c r="A31" s="2">
        <v>8</v>
      </c>
      <c r="B31" s="23">
        <v>968.5</v>
      </c>
      <c r="C31" s="23">
        <v>5.75</v>
      </c>
      <c r="D31" s="3">
        <v>3097.71</v>
      </c>
      <c r="E31" s="3">
        <v>0</v>
      </c>
      <c r="F31" s="3">
        <v>0</v>
      </c>
      <c r="G31" s="3">
        <v>7973.68</v>
      </c>
      <c r="H31" s="3">
        <v>8914.89</v>
      </c>
      <c r="I31" s="3">
        <v>0</v>
      </c>
      <c r="J31" s="3">
        <v>830.35424999999998</v>
      </c>
    </row>
    <row r="32" spans="1:10" ht="15" x14ac:dyDescent="0.25">
      <c r="A32" s="2">
        <v>9</v>
      </c>
      <c r="B32" s="23">
        <v>968.5</v>
      </c>
      <c r="C32" s="23">
        <v>5.75</v>
      </c>
      <c r="D32" s="3">
        <v>3097.71</v>
      </c>
      <c r="E32" s="3">
        <v>0</v>
      </c>
      <c r="F32" s="3">
        <v>0</v>
      </c>
      <c r="G32" s="3">
        <v>8153.29</v>
      </c>
      <c r="H32" s="3">
        <v>9471.49</v>
      </c>
      <c r="I32" s="3">
        <v>0</v>
      </c>
      <c r="J32" s="3">
        <v>843.82499999999993</v>
      </c>
    </row>
    <row r="33" spans="1:10" ht="15" x14ac:dyDescent="0.25">
      <c r="A33" s="2">
        <v>10</v>
      </c>
      <c r="B33" s="23">
        <v>968.5</v>
      </c>
      <c r="C33" s="23">
        <v>5.75</v>
      </c>
      <c r="D33" s="3">
        <v>3097.71</v>
      </c>
      <c r="E33" s="3">
        <v>0</v>
      </c>
      <c r="F33" s="3">
        <v>0</v>
      </c>
      <c r="G33" s="3">
        <v>8336.66</v>
      </c>
      <c r="H33" s="3">
        <v>9724.14</v>
      </c>
      <c r="I33" s="3">
        <v>0</v>
      </c>
      <c r="J33" s="3">
        <v>857.57774999999992</v>
      </c>
    </row>
    <row r="34" spans="1:10" ht="15" x14ac:dyDescent="0.25">
      <c r="A34" s="2">
        <v>11</v>
      </c>
      <c r="B34" s="23">
        <v>968.5</v>
      </c>
      <c r="C34" s="23">
        <v>5.75</v>
      </c>
      <c r="D34" s="3">
        <v>3097.71</v>
      </c>
      <c r="E34" s="3">
        <v>0</v>
      </c>
      <c r="F34" s="3">
        <v>0</v>
      </c>
      <c r="G34" s="3">
        <v>8524.35</v>
      </c>
      <c r="H34" s="3">
        <v>9943.1</v>
      </c>
      <c r="I34" s="3">
        <v>0</v>
      </c>
      <c r="J34" s="3">
        <v>871.6545000000001</v>
      </c>
    </row>
    <row r="35" spans="1:10" ht="15" x14ac:dyDescent="0.25">
      <c r="A35" s="2">
        <v>12</v>
      </c>
      <c r="B35" s="23">
        <v>968.5</v>
      </c>
      <c r="C35" s="23">
        <v>5.75</v>
      </c>
      <c r="D35" s="3">
        <v>3097.71</v>
      </c>
      <c r="E35" s="3">
        <v>0</v>
      </c>
      <c r="F35" s="3">
        <v>0</v>
      </c>
      <c r="G35" s="3">
        <v>8715.65</v>
      </c>
      <c r="H35" s="3">
        <v>10167.02</v>
      </c>
      <c r="I35" s="3">
        <v>0</v>
      </c>
      <c r="J35" s="3">
        <v>886.00200000000007</v>
      </c>
    </row>
    <row r="36" spans="1:10" ht="15" x14ac:dyDescent="0.25">
      <c r="A36" s="2">
        <v>13</v>
      </c>
      <c r="B36" s="23">
        <v>968.5</v>
      </c>
      <c r="C36" s="23">
        <v>5.75</v>
      </c>
      <c r="D36" s="3">
        <v>3097.71</v>
      </c>
      <c r="E36" s="3">
        <v>0</v>
      </c>
      <c r="F36" s="3">
        <v>0</v>
      </c>
      <c r="G36" s="3">
        <v>8911.75</v>
      </c>
      <c r="H36" s="3">
        <v>10395.709999999999</v>
      </c>
      <c r="I36" s="3">
        <v>0</v>
      </c>
      <c r="J36" s="3">
        <v>900.70949999999993</v>
      </c>
    </row>
    <row r="37" spans="1:10" ht="15" x14ac:dyDescent="0.25">
      <c r="A37" s="2">
        <v>14</v>
      </c>
      <c r="B37" s="23">
        <v>968.5</v>
      </c>
      <c r="C37" s="23">
        <v>5.75</v>
      </c>
      <c r="D37" s="3">
        <v>3097.71</v>
      </c>
      <c r="E37" s="3">
        <v>0</v>
      </c>
      <c r="F37" s="3">
        <v>0</v>
      </c>
      <c r="G37" s="3">
        <v>9112.64</v>
      </c>
      <c r="H37" s="3">
        <v>10629.73</v>
      </c>
      <c r="I37" s="3">
        <v>0</v>
      </c>
      <c r="J37" s="3">
        <v>915.77624999999989</v>
      </c>
    </row>
    <row r="38" spans="1:10" ht="15" x14ac:dyDescent="0.25">
      <c r="A38" s="2">
        <v>15</v>
      </c>
      <c r="B38" s="23">
        <v>968.5</v>
      </c>
      <c r="C38" s="23">
        <v>5.75</v>
      </c>
      <c r="D38" s="3">
        <v>3097.71</v>
      </c>
      <c r="E38" s="3">
        <v>0</v>
      </c>
      <c r="F38" s="3">
        <v>0</v>
      </c>
      <c r="G38" s="3">
        <v>9317.42</v>
      </c>
      <c r="H38" s="3">
        <v>10868.39</v>
      </c>
      <c r="I38" s="3">
        <v>0</v>
      </c>
      <c r="J38" s="3">
        <v>931.13475000000005</v>
      </c>
    </row>
    <row r="39" spans="1:10" ht="15" x14ac:dyDescent="0.25">
      <c r="A39" s="2">
        <v>16</v>
      </c>
      <c r="B39" s="23">
        <v>968.5</v>
      </c>
      <c r="C39" s="23">
        <v>5.75</v>
      </c>
      <c r="D39" s="3">
        <v>3097.71</v>
      </c>
      <c r="E39" s="3">
        <v>0</v>
      </c>
      <c r="F39" s="3">
        <v>0</v>
      </c>
      <c r="G39" s="3">
        <v>9527.36</v>
      </c>
      <c r="H39" s="3">
        <v>11112.93</v>
      </c>
      <c r="I39" s="3">
        <v>0</v>
      </c>
      <c r="J39" s="3">
        <v>946.88024999999993</v>
      </c>
    </row>
    <row r="40" spans="1:10" ht="15" x14ac:dyDescent="0.25">
      <c r="A40" s="2">
        <v>17</v>
      </c>
      <c r="B40" s="23">
        <v>968.5</v>
      </c>
      <c r="C40" s="23">
        <v>5.75</v>
      </c>
      <c r="D40" s="3">
        <v>3097.71</v>
      </c>
      <c r="E40" s="3">
        <v>0</v>
      </c>
      <c r="F40" s="3">
        <v>0</v>
      </c>
      <c r="G40" s="3">
        <v>9741.9699999999993</v>
      </c>
      <c r="H40" s="3">
        <v>11363.34</v>
      </c>
      <c r="I40" s="3">
        <v>0</v>
      </c>
      <c r="J40" s="3">
        <v>962.976</v>
      </c>
    </row>
    <row r="41" spans="1:10" ht="15" x14ac:dyDescent="0.25">
      <c r="A41" s="2">
        <v>18</v>
      </c>
      <c r="B41" s="23">
        <v>968.5</v>
      </c>
      <c r="C41" s="23">
        <v>5.75</v>
      </c>
      <c r="D41" s="3">
        <v>3097.71</v>
      </c>
      <c r="E41" s="3">
        <v>0</v>
      </c>
      <c r="F41" s="3">
        <v>0</v>
      </c>
      <c r="G41" s="3">
        <v>9960.7900000000009</v>
      </c>
      <c r="H41" s="3">
        <v>11618.77</v>
      </c>
      <c r="I41" s="3">
        <v>0</v>
      </c>
      <c r="J41" s="3">
        <v>979.38749999999993</v>
      </c>
    </row>
    <row r="42" spans="1:10" ht="15" x14ac:dyDescent="0.25">
      <c r="A42" s="2">
        <v>19</v>
      </c>
      <c r="B42" s="23">
        <v>968.5</v>
      </c>
      <c r="C42" s="23">
        <v>5.75</v>
      </c>
      <c r="D42" s="3">
        <v>3097.71</v>
      </c>
      <c r="E42" s="3">
        <v>0</v>
      </c>
      <c r="F42" s="3">
        <v>0</v>
      </c>
      <c r="G42" s="3">
        <v>10184.92</v>
      </c>
      <c r="H42" s="3">
        <v>11880.49</v>
      </c>
      <c r="I42" s="3">
        <v>0</v>
      </c>
      <c r="J42" s="3">
        <v>996.19725000000005</v>
      </c>
    </row>
    <row r="43" spans="1:10" ht="15" x14ac:dyDescent="0.25">
      <c r="A43" s="2">
        <v>20</v>
      </c>
      <c r="B43" s="23">
        <v>968.5</v>
      </c>
      <c r="C43" s="23">
        <v>5.75</v>
      </c>
      <c r="D43" s="3">
        <v>3097.71</v>
      </c>
      <c r="E43" s="3">
        <v>0</v>
      </c>
      <c r="F43" s="3">
        <v>0</v>
      </c>
      <c r="G43" s="3">
        <v>10414.06</v>
      </c>
      <c r="H43" s="3">
        <v>12148.04</v>
      </c>
      <c r="I43" s="3">
        <v>0</v>
      </c>
      <c r="J43" s="3">
        <v>1013.38275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10663.65934115633</v>
      </c>
      <c r="C54" s="23">
        <f t="shared" ref="C54:J54" si="1">C24+NPV($F$18,C25:C53)</f>
        <v>63.31031617103654</v>
      </c>
      <c r="D54" s="3">
        <f t="shared" si="1"/>
        <v>34107.304261944635</v>
      </c>
      <c r="E54" s="3">
        <f t="shared" si="1"/>
        <v>0</v>
      </c>
      <c r="F54" s="3">
        <f t="shared" si="1"/>
        <v>0</v>
      </c>
      <c r="G54" s="3">
        <f t="shared" si="1"/>
        <v>86067.74685724522</v>
      </c>
      <c r="H54" s="3">
        <f t="shared" si="1"/>
        <v>98041.756985598287</v>
      </c>
      <c r="I54" s="3">
        <f t="shared" si="1"/>
        <v>0</v>
      </c>
      <c r="J54" s="3">
        <f t="shared" si="1"/>
        <v>9013.1288339392377</v>
      </c>
    </row>
    <row r="55" spans="1:10" x14ac:dyDescent="0.3">
      <c r="A55" s="4" t="s">
        <v>32</v>
      </c>
      <c r="B55" s="23">
        <f>B24+NPV($G$18,B25:B53)</f>
        <v>14177.656090229131</v>
      </c>
      <c r="C55" s="23">
        <f t="shared" ref="C55:J55" si="2">C24+NPV($G$18,C25:C53)</f>
        <v>84.1729711087429</v>
      </c>
      <c r="D55" s="3">
        <f t="shared" si="2"/>
        <v>45346.687710132865</v>
      </c>
      <c r="E55" s="3">
        <f t="shared" si="2"/>
        <v>0</v>
      </c>
      <c r="F55" s="3">
        <f t="shared" si="2"/>
        <v>0</v>
      </c>
      <c r="G55" s="3">
        <f t="shared" si="2"/>
        <v>118299.69671840334</v>
      </c>
      <c r="H55" s="3">
        <f t="shared" si="2"/>
        <v>135317.27773505295</v>
      </c>
      <c r="I55" s="3">
        <f t="shared" si="2"/>
        <v>0</v>
      </c>
      <c r="J55" s="3">
        <f t="shared" si="2"/>
        <v>12273.478832140217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49</v>
      </c>
      <c r="B4" s="1"/>
      <c r="C4" s="1"/>
    </row>
    <row r="6" spans="1:10" ht="15" x14ac:dyDescent="0.25">
      <c r="A6" s="2" t="s">
        <v>0</v>
      </c>
      <c r="B6" s="2"/>
      <c r="C6" s="3">
        <f>'Residential Equipment - Gas'!C6+'Residential Audit - Gas'!C6+'Nonresidential Equipment - Gas'!C6+'Nonresidential Custom - Gas'!C6+'Nonresidential Audit - Gas'!C6</f>
        <v>62984.009999999842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f>'Residential Equipment - Gas'!C7+'Residential Audit - Gas'!C7+'Nonresidential Equipment - Gas'!C7+'Nonresidential Custom - Gas'!C7+'Nonresidential Audit - Gas'!C7</f>
        <v>3278658.293200023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f>'Residential Equipment - Gas'!C8+'Residential Audit - Gas'!C8+'Nonresidential Equipment - Gas'!C8+'Nonresidential Custom - Gas'!C8+'Nonresidential Audit - Gas'!C8</f>
        <v>856188.64000000013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f>'Residential Equipment - Gas'!C9+'Residential Audit - Gas'!C9+'Nonresidential Equipment - Gas'!C9+'Nonresidential Custom - Gas'!C9+'Nonresidential Audit - Gas'!C9</f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5256695.5656966716</v>
      </c>
      <c r="D13" s="16">
        <f>SUM(D54:G54)</f>
        <v>3999848.6897886638</v>
      </c>
      <c r="E13" s="16">
        <f>SUM(D54:G54)</f>
        <v>3999848.6897886638</v>
      </c>
      <c r="F13" s="16">
        <f>SUM(D54:G54)+I54+C9</f>
        <v>4390759.7154480731</v>
      </c>
      <c r="G13" s="16">
        <f>SUM(D55:G55)+J55</f>
        <v>5823080.6775242127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3278658.293200023</v>
      </c>
      <c r="D14" s="17">
        <f>H54+C6+C8</f>
        <v>4928768.550037263</v>
      </c>
      <c r="E14" s="17">
        <f>C6+C8</f>
        <v>919172.65</v>
      </c>
      <c r="F14" s="17">
        <f>C6+C7</f>
        <v>3341642.3032000228</v>
      </c>
      <c r="G14" s="17">
        <f>C6+C7</f>
        <v>3341642.3032000228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1978037.2724966486</v>
      </c>
      <c r="D15" s="18">
        <f t="shared" ref="D15:G15" si="0">D13-D14</f>
        <v>-928919.8602485992</v>
      </c>
      <c r="E15" s="18">
        <f t="shared" si="0"/>
        <v>3080676.0397886639</v>
      </c>
      <c r="F15" s="18">
        <f t="shared" si="0"/>
        <v>1049117.4122480503</v>
      </c>
      <c r="G15" s="18">
        <f t="shared" si="0"/>
        <v>2481438.37432419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C13/C14</f>
        <v>1.6033069309476751</v>
      </c>
      <c r="D16" s="19">
        <f t="shared" ref="D16:G16" si="1">D13/D14</f>
        <v>0.81153104455643865</v>
      </c>
      <c r="E16" s="19">
        <f t="shared" si="1"/>
        <v>4.3515749623192814</v>
      </c>
      <c r="F16" s="19">
        <f t="shared" si="1"/>
        <v>1.3139526367748562</v>
      </c>
      <c r="G16" s="19">
        <f t="shared" si="1"/>
        <v>1.7425804886261811</v>
      </c>
      <c r="H16" s="2"/>
      <c r="I16" s="2"/>
      <c r="J16" s="2"/>
    </row>
    <row r="17" spans="1:10" ht="15" x14ac:dyDescent="0.25">
      <c r="A17" s="14" t="s">
        <v>41</v>
      </c>
      <c r="B17" s="2"/>
      <c r="C17" s="20">
        <f>IFERROR(C14/$B$54,0)</f>
        <v>7.696521815447964</v>
      </c>
      <c r="D17" s="20">
        <f t="shared" ref="D17:F17" si="2">IFERROR(D14/$B$54,0)</f>
        <v>11.570090956819739</v>
      </c>
      <c r="E17" s="20">
        <f t="shared" si="2"/>
        <v>2.1577217630640479</v>
      </c>
      <c r="F17" s="20">
        <f t="shared" si="2"/>
        <v>7.8443743098645928</v>
      </c>
      <c r="G17" s="20">
        <f>IFERROR(G14/$B$55,0)</f>
        <v>5.9560567584376489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39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57</v>
      </c>
      <c r="J22" s="21"/>
    </row>
    <row r="23" spans="1:10" ht="15" x14ac:dyDescent="0.25">
      <c r="A23" s="6" t="s">
        <v>25</v>
      </c>
      <c r="B23" s="13" t="s">
        <v>40</v>
      </c>
      <c r="C23" s="13" t="s">
        <v>40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58</v>
      </c>
      <c r="J23" s="22" t="s">
        <v>30</v>
      </c>
    </row>
    <row r="24" spans="1:10" ht="15" x14ac:dyDescent="0.25">
      <c r="A24" s="2">
        <v>1</v>
      </c>
      <c r="B24" s="23">
        <f>'Residential Equipment - Gas'!B24+'Residential Audit - Gas'!B24+'Nonresidential Equipment - Gas'!B24+'Nonresidential Custom - Gas'!B24+'Nonresidential Audit - Gas'!B24</f>
        <v>39688.651249483213</v>
      </c>
      <c r="C24" s="23">
        <f>'Residential Equipment - Gas'!C24+'Residential Audit - Gas'!C24+'Nonresidential Equipment - Gas'!C24+'Nonresidential Custom - Gas'!C24+'Nonresidential Audit - Gas'!C24</f>
        <v>505.07314017584122</v>
      </c>
      <c r="D24" s="3">
        <f>'Residential Equipment - Gas'!D24+'Residential Audit - Gas'!D24+'Nonresidential Equipment - Gas'!D24+'Nonresidential Custom - Gas'!D24+'Nonresidential Audit - Gas'!D24</f>
        <v>54849.99</v>
      </c>
      <c r="E24" s="3">
        <f>'Residential Equipment - Gas'!E24+'Residential Audit - Gas'!E24+'Nonresidential Equipment - Gas'!E24+'Nonresidential Custom - Gas'!E24+'Nonresidential Audit - Gas'!E24</f>
        <v>0</v>
      </c>
      <c r="F24" s="3">
        <f>'Residential Equipment - Gas'!F24+'Residential Audit - Gas'!F24+'Nonresidential Equipment - Gas'!F24+'Nonresidential Custom - Gas'!F24+'Nonresidential Audit - Gas'!F24</f>
        <v>0</v>
      </c>
      <c r="G24" s="3">
        <f>'Residential Equipment - Gas'!G24+'Residential Audit - Gas'!G24+'Nonresidential Equipment - Gas'!G24+'Nonresidential Custom - Gas'!G24+'Nonresidential Audit - Gas'!G24</f>
        <v>245635.36000000002</v>
      </c>
      <c r="H24" s="3">
        <f>'Residential Equipment - Gas'!H24+'Residential Audit - Gas'!H24+'Nonresidential Equipment - Gas'!H24+'Nonresidential Custom - Gas'!H24+'Nonresidential Audit - Gas'!H24</f>
        <v>278968.98</v>
      </c>
      <c r="I24" s="3">
        <f>'Residential Equipment - Gas'!I24+'Residential Audit - Gas'!I24+'Nonresidential Equipment - Gas'!I24+'Nonresidential Custom - Gas'!I24+'Nonresidential Audit - Gas'!I24</f>
        <v>43845.79</v>
      </c>
      <c r="J24" s="3">
        <f>'Residential Equipment - Gas'!J24+'Residential Audit - Gas'!J24+'Nonresidential Equipment - Gas'!J24+'Nonresidential Custom - Gas'!J24+'Nonresidential Audit - Gas'!J24</f>
        <v>22536.401249999999</v>
      </c>
    </row>
    <row r="25" spans="1:10" ht="15" x14ac:dyDescent="0.25">
      <c r="A25" s="2">
        <v>2</v>
      </c>
      <c r="B25" s="23">
        <f>'Residential Equipment - Gas'!B25+'Residential Audit - Gas'!B25+'Nonresidential Equipment - Gas'!B25+'Nonresidential Custom - Gas'!B25+'Nonresidential Audit - Gas'!B25</f>
        <v>39688.651249483213</v>
      </c>
      <c r="C25" s="23">
        <f>'Residential Equipment - Gas'!C25+'Residential Audit - Gas'!C25+'Nonresidential Equipment - Gas'!C25+'Nonresidential Custom - Gas'!C25+'Nonresidential Audit - Gas'!C25</f>
        <v>505.07314017584122</v>
      </c>
      <c r="D25" s="3">
        <f>'Residential Equipment - Gas'!D25+'Residential Audit - Gas'!D25+'Nonresidential Equipment - Gas'!D25+'Nonresidential Custom - Gas'!D25+'Nonresidential Audit - Gas'!D25</f>
        <v>54849.99</v>
      </c>
      <c r="E25" s="3">
        <f>'Residential Equipment - Gas'!E25+'Residential Audit - Gas'!E25+'Nonresidential Equipment - Gas'!E25+'Nonresidential Custom - Gas'!E25+'Nonresidential Audit - Gas'!E25</f>
        <v>0</v>
      </c>
      <c r="F25" s="3">
        <f>'Residential Equipment - Gas'!F25+'Residential Audit - Gas'!F25+'Nonresidential Equipment - Gas'!F25+'Nonresidential Custom - Gas'!F25+'Nonresidential Audit - Gas'!F25</f>
        <v>0</v>
      </c>
      <c r="G25" s="3">
        <f>'Residential Equipment - Gas'!G25+'Residential Audit - Gas'!G25+'Nonresidential Equipment - Gas'!G25+'Nonresidential Custom - Gas'!G25+'Nonresidential Audit - Gas'!G25</f>
        <v>256229.55999999997</v>
      </c>
      <c r="H25" s="3">
        <f>'Residential Equipment - Gas'!H25+'Residential Audit - Gas'!H25+'Nonresidential Equipment - Gas'!H25+'Nonresidential Custom - Gas'!H25+'Nonresidential Audit - Gas'!H25</f>
        <v>292894.89</v>
      </c>
      <c r="I25" s="3">
        <f>'Residential Equipment - Gas'!I25+'Residential Audit - Gas'!I25+'Nonresidential Equipment - Gas'!I25+'Nonresidential Custom - Gas'!I25+'Nonresidential Audit - Gas'!I25</f>
        <v>43845.79</v>
      </c>
      <c r="J25" s="3">
        <f>'Residential Equipment - Gas'!J25+'Residential Audit - Gas'!J25+'Nonresidential Equipment - Gas'!J25+'Nonresidential Custom - Gas'!J25+'Nonresidential Audit - Gas'!J25</f>
        <v>23330.966250000001</v>
      </c>
    </row>
    <row r="26" spans="1:10" ht="15" x14ac:dyDescent="0.25">
      <c r="A26" s="2">
        <v>3</v>
      </c>
      <c r="B26" s="23">
        <f>'Residential Equipment - Gas'!B26+'Residential Audit - Gas'!B26+'Nonresidential Equipment - Gas'!B26+'Nonresidential Custom - Gas'!B26+'Nonresidential Audit - Gas'!B26</f>
        <v>39688.651249483213</v>
      </c>
      <c r="C26" s="23">
        <f>'Residential Equipment - Gas'!C26+'Residential Audit - Gas'!C26+'Nonresidential Equipment - Gas'!C26+'Nonresidential Custom - Gas'!C26+'Nonresidential Audit - Gas'!C26</f>
        <v>505.07314017584122</v>
      </c>
      <c r="D26" s="3">
        <f>'Residential Equipment - Gas'!D26+'Residential Audit - Gas'!D26+'Nonresidential Equipment - Gas'!D26+'Nonresidential Custom - Gas'!D26+'Nonresidential Audit - Gas'!D26</f>
        <v>54849.99</v>
      </c>
      <c r="E26" s="3">
        <f>'Residential Equipment - Gas'!E26+'Residential Audit - Gas'!E26+'Nonresidential Equipment - Gas'!E26+'Nonresidential Custom - Gas'!E26+'Nonresidential Audit - Gas'!E26</f>
        <v>0</v>
      </c>
      <c r="F26" s="3">
        <f>'Residential Equipment - Gas'!F26+'Residential Audit - Gas'!F26+'Nonresidential Equipment - Gas'!F26+'Nonresidential Custom - Gas'!F26+'Nonresidential Audit - Gas'!F26</f>
        <v>0</v>
      </c>
      <c r="G26" s="3">
        <f>'Residential Equipment - Gas'!G26+'Residential Audit - Gas'!G26+'Nonresidential Equipment - Gas'!G26+'Nonresidential Custom - Gas'!G26+'Nonresidential Audit - Gas'!G26</f>
        <v>264351.14999999997</v>
      </c>
      <c r="H26" s="3">
        <f>'Residential Equipment - Gas'!H26+'Residential Audit - Gas'!H26+'Nonresidential Equipment - Gas'!H26+'Nonresidential Custom - Gas'!H26+'Nonresidential Audit - Gas'!H26</f>
        <v>310734.39999999997</v>
      </c>
      <c r="I26" s="3">
        <f>'Residential Equipment - Gas'!I26+'Residential Audit - Gas'!I26+'Nonresidential Equipment - Gas'!I26+'Nonresidential Custom - Gas'!I26+'Nonresidential Audit - Gas'!I26</f>
        <v>43845.79</v>
      </c>
      <c r="J26" s="3">
        <f>'Residential Equipment - Gas'!J26+'Residential Audit - Gas'!J26+'Nonresidential Equipment - Gas'!J26+'Nonresidential Custom - Gas'!J26+'Nonresidential Audit - Gas'!J26</f>
        <v>23940.085500000001</v>
      </c>
    </row>
    <row r="27" spans="1:10" ht="15" x14ac:dyDescent="0.25">
      <c r="A27" s="2">
        <v>4</v>
      </c>
      <c r="B27" s="23">
        <f>'Residential Equipment - Gas'!B27+'Residential Audit - Gas'!B27+'Nonresidential Equipment - Gas'!B27+'Nonresidential Custom - Gas'!B27+'Nonresidential Audit - Gas'!B27</f>
        <v>39688.651249483213</v>
      </c>
      <c r="C27" s="23">
        <f>'Residential Equipment - Gas'!C27+'Residential Audit - Gas'!C27+'Nonresidential Equipment - Gas'!C27+'Nonresidential Custom - Gas'!C27+'Nonresidential Audit - Gas'!C27</f>
        <v>505.07314017584122</v>
      </c>
      <c r="D27" s="3">
        <f>'Residential Equipment - Gas'!D27+'Residential Audit - Gas'!D27+'Nonresidential Equipment - Gas'!D27+'Nonresidential Custom - Gas'!D27+'Nonresidential Audit - Gas'!D27</f>
        <v>54849.99</v>
      </c>
      <c r="E27" s="3">
        <f>'Residential Equipment - Gas'!E27+'Residential Audit - Gas'!E27+'Nonresidential Equipment - Gas'!E27+'Nonresidential Custom - Gas'!E27+'Nonresidential Audit - Gas'!E27</f>
        <v>0</v>
      </c>
      <c r="F27" s="3">
        <f>'Residential Equipment - Gas'!F27+'Residential Audit - Gas'!F27+'Nonresidential Equipment - Gas'!F27+'Nonresidential Custom - Gas'!F27+'Nonresidential Audit - Gas'!F27</f>
        <v>0</v>
      </c>
      <c r="G27" s="3">
        <f>'Residential Equipment - Gas'!G27+'Residential Audit - Gas'!G27+'Nonresidential Equipment - Gas'!G27+'Nonresidential Custom - Gas'!G27+'Nonresidential Audit - Gas'!G27</f>
        <v>273791.82000000007</v>
      </c>
      <c r="H27" s="3">
        <f>'Residential Equipment - Gas'!H27+'Residential Audit - Gas'!H27+'Nonresidential Equipment - Gas'!H27+'Nonresidential Custom - Gas'!H27+'Nonresidential Audit - Gas'!H27</f>
        <v>325700.05</v>
      </c>
      <c r="I27" s="3">
        <f>'Residential Equipment - Gas'!I27+'Residential Audit - Gas'!I27+'Nonresidential Equipment - Gas'!I27+'Nonresidential Custom - Gas'!I27+'Nonresidential Audit - Gas'!I27</f>
        <v>43845.79</v>
      </c>
      <c r="J27" s="3">
        <f>'Residential Equipment - Gas'!J27+'Residential Audit - Gas'!J27+'Nonresidential Equipment - Gas'!J27+'Nonresidential Custom - Gas'!J27+'Nonresidential Audit - Gas'!J27</f>
        <v>24648.135750000001</v>
      </c>
    </row>
    <row r="28" spans="1:10" ht="15" x14ac:dyDescent="0.25">
      <c r="A28" s="2">
        <v>5</v>
      </c>
      <c r="B28" s="23">
        <f>'Residential Equipment - Gas'!B28+'Residential Audit - Gas'!B28+'Nonresidential Equipment - Gas'!B28+'Nonresidential Custom - Gas'!B28+'Nonresidential Audit - Gas'!B28</f>
        <v>39688.651249483213</v>
      </c>
      <c r="C28" s="23">
        <f>'Residential Equipment - Gas'!C28+'Residential Audit - Gas'!C28+'Nonresidential Equipment - Gas'!C28+'Nonresidential Custom - Gas'!C28+'Nonresidential Audit - Gas'!C28</f>
        <v>505.07314017584122</v>
      </c>
      <c r="D28" s="3">
        <f>'Residential Equipment - Gas'!D28+'Residential Audit - Gas'!D28+'Nonresidential Equipment - Gas'!D28+'Nonresidential Custom - Gas'!D28+'Nonresidential Audit - Gas'!D28</f>
        <v>54849.99</v>
      </c>
      <c r="E28" s="3">
        <f>'Residential Equipment - Gas'!E28+'Residential Audit - Gas'!E28+'Nonresidential Equipment - Gas'!E28+'Nonresidential Custom - Gas'!E28+'Nonresidential Audit - Gas'!E28</f>
        <v>0</v>
      </c>
      <c r="F28" s="3">
        <f>'Residential Equipment - Gas'!F28+'Residential Audit - Gas'!F28+'Nonresidential Equipment - Gas'!F28+'Nonresidential Custom - Gas'!F28+'Nonresidential Audit - Gas'!F28</f>
        <v>0</v>
      </c>
      <c r="G28" s="3">
        <f>'Residential Equipment - Gas'!G28+'Residential Audit - Gas'!G28+'Nonresidential Equipment - Gas'!G28+'Nonresidential Custom - Gas'!G28+'Nonresidential Audit - Gas'!G28</f>
        <v>289397.83</v>
      </c>
      <c r="H28" s="3">
        <f>'Residential Equipment - Gas'!H28+'Residential Audit - Gas'!H28+'Nonresidential Equipment - Gas'!H28+'Nonresidential Custom - Gas'!H28+'Nonresidential Audit - Gas'!H28</f>
        <v>338095.68</v>
      </c>
      <c r="I28" s="3">
        <f>'Residential Equipment - Gas'!I28+'Residential Audit - Gas'!I28+'Nonresidential Equipment - Gas'!I28+'Nonresidential Custom - Gas'!I28+'Nonresidential Audit - Gas'!I28</f>
        <v>43845.79</v>
      </c>
      <c r="J28" s="3">
        <f>'Residential Equipment - Gas'!J28+'Residential Audit - Gas'!J28+'Nonresidential Equipment - Gas'!J28+'Nonresidential Custom - Gas'!J28+'Nonresidential Audit - Gas'!J28</f>
        <v>25818.586499999994</v>
      </c>
    </row>
    <row r="29" spans="1:10" ht="15" x14ac:dyDescent="0.25">
      <c r="A29" s="2">
        <v>6</v>
      </c>
      <c r="B29" s="23">
        <f>'Residential Equipment - Gas'!B29+'Residential Audit - Gas'!B29+'Nonresidential Equipment - Gas'!B29+'Nonresidential Custom - Gas'!B29+'Nonresidential Audit - Gas'!B29</f>
        <v>39688.651249483213</v>
      </c>
      <c r="C29" s="23">
        <f>'Residential Equipment - Gas'!C29+'Residential Audit - Gas'!C29+'Nonresidential Equipment - Gas'!C29+'Nonresidential Custom - Gas'!C29+'Nonresidential Audit - Gas'!C29</f>
        <v>505.07314017584122</v>
      </c>
      <c r="D29" s="3">
        <f>'Residential Equipment - Gas'!D29+'Residential Audit - Gas'!D29+'Nonresidential Equipment - Gas'!D29+'Nonresidential Custom - Gas'!D29+'Nonresidential Audit - Gas'!D29</f>
        <v>54849.99</v>
      </c>
      <c r="E29" s="3">
        <f>'Residential Equipment - Gas'!E29+'Residential Audit - Gas'!E29+'Nonresidential Equipment - Gas'!E29+'Nonresidential Custom - Gas'!E29+'Nonresidential Audit - Gas'!E29</f>
        <v>0</v>
      </c>
      <c r="F29" s="3">
        <f>'Residential Equipment - Gas'!F29+'Residential Audit - Gas'!F29+'Nonresidential Equipment - Gas'!F29+'Nonresidential Custom - Gas'!F29+'Nonresidential Audit - Gas'!F29</f>
        <v>0</v>
      </c>
      <c r="G29" s="3">
        <f>'Residential Equipment - Gas'!G29+'Residential Audit - Gas'!G29+'Nonresidential Equipment - Gas'!G29+'Nonresidential Custom - Gas'!G29+'Nonresidential Audit - Gas'!G29</f>
        <v>311127.54000000004</v>
      </c>
      <c r="H29" s="3">
        <f>'Residential Equipment - Gas'!H29+'Residential Audit - Gas'!H29+'Nonresidential Equipment - Gas'!H29+'Nonresidential Custom - Gas'!H29+'Nonresidential Audit - Gas'!H29</f>
        <v>348059.25</v>
      </c>
      <c r="I29" s="3">
        <f>'Residential Equipment - Gas'!I29+'Residential Audit - Gas'!I29+'Nonresidential Equipment - Gas'!I29+'Nonresidential Custom - Gas'!I29+'Nonresidential Audit - Gas'!I29</f>
        <v>43845.79</v>
      </c>
      <c r="J29" s="3">
        <f>'Residential Equipment - Gas'!J29+'Residential Audit - Gas'!J29+'Nonresidential Equipment - Gas'!J29+'Nonresidential Custom - Gas'!J29+'Nonresidential Audit - Gas'!J29</f>
        <v>27448.314749999998</v>
      </c>
    </row>
    <row r="30" spans="1:10" ht="15" x14ac:dyDescent="0.25">
      <c r="A30" s="2">
        <v>7</v>
      </c>
      <c r="B30" s="23">
        <f>'Residential Equipment - Gas'!B30+'Residential Audit - Gas'!B30+'Nonresidential Equipment - Gas'!B30+'Nonresidential Custom - Gas'!B30+'Nonresidential Audit - Gas'!B30</f>
        <v>39688.651249483213</v>
      </c>
      <c r="C30" s="23">
        <f>'Residential Equipment - Gas'!C30+'Residential Audit - Gas'!C30+'Nonresidential Equipment - Gas'!C30+'Nonresidential Custom - Gas'!C30+'Nonresidential Audit - Gas'!C30</f>
        <v>505.07314017584122</v>
      </c>
      <c r="D30" s="3">
        <f>'Residential Equipment - Gas'!D30+'Residential Audit - Gas'!D30+'Nonresidential Equipment - Gas'!D30+'Nonresidential Custom - Gas'!D30+'Nonresidential Audit - Gas'!D30</f>
        <v>54849.99</v>
      </c>
      <c r="E30" s="3">
        <f>'Residential Equipment - Gas'!E30+'Residential Audit - Gas'!E30+'Nonresidential Equipment - Gas'!E30+'Nonresidential Custom - Gas'!E30+'Nonresidential Audit - Gas'!E30</f>
        <v>0</v>
      </c>
      <c r="F30" s="3">
        <f>'Residential Equipment - Gas'!F30+'Residential Audit - Gas'!F30+'Nonresidential Equipment - Gas'!F30+'Nonresidential Custom - Gas'!F30+'Nonresidential Audit - Gas'!F30</f>
        <v>0</v>
      </c>
      <c r="G30" s="3">
        <f>'Residential Equipment - Gas'!G30+'Residential Audit - Gas'!G30+'Nonresidential Equipment - Gas'!G30+'Nonresidential Custom - Gas'!G30+'Nonresidential Audit - Gas'!G30</f>
        <v>319153.71999999997</v>
      </c>
      <c r="H30" s="3">
        <f>'Residential Equipment - Gas'!H30+'Residential Audit - Gas'!H30+'Nonresidential Equipment - Gas'!H30+'Nonresidential Custom - Gas'!H30+'Nonresidential Audit - Gas'!H30</f>
        <v>359383.37</v>
      </c>
      <c r="I30" s="3">
        <f>'Residential Equipment - Gas'!I30+'Residential Audit - Gas'!I30+'Nonresidential Equipment - Gas'!I30+'Nonresidential Custom - Gas'!I30+'Nonresidential Audit - Gas'!I30</f>
        <v>43845.79</v>
      </c>
      <c r="J30" s="3">
        <f>'Residential Equipment - Gas'!J30+'Residential Audit - Gas'!J30+'Nonresidential Equipment - Gas'!J30+'Nonresidential Custom - Gas'!J30+'Nonresidential Audit - Gas'!J30</f>
        <v>28050.278249999999</v>
      </c>
    </row>
    <row r="31" spans="1:10" ht="15" x14ac:dyDescent="0.25">
      <c r="A31" s="2">
        <v>8</v>
      </c>
      <c r="B31" s="23">
        <f>'Residential Equipment - Gas'!B31+'Residential Audit - Gas'!B31+'Nonresidential Equipment - Gas'!B31+'Nonresidential Custom - Gas'!B31+'Nonresidential Audit - Gas'!B31</f>
        <v>39688.651249483213</v>
      </c>
      <c r="C31" s="23">
        <f>'Residential Equipment - Gas'!C31+'Residential Audit - Gas'!C31+'Nonresidential Equipment - Gas'!C31+'Nonresidential Custom - Gas'!C31+'Nonresidential Audit - Gas'!C31</f>
        <v>505.07314017584122</v>
      </c>
      <c r="D31" s="3">
        <f>'Residential Equipment - Gas'!D31+'Residential Audit - Gas'!D31+'Nonresidential Equipment - Gas'!D31+'Nonresidential Custom - Gas'!D31+'Nonresidential Audit - Gas'!D31</f>
        <v>54849.99</v>
      </c>
      <c r="E31" s="3">
        <f>'Residential Equipment - Gas'!E31+'Residential Audit - Gas'!E31+'Nonresidential Equipment - Gas'!E31+'Nonresidential Custom - Gas'!E31+'Nonresidential Audit - Gas'!E31</f>
        <v>0</v>
      </c>
      <c r="F31" s="3">
        <f>'Residential Equipment - Gas'!F31+'Residential Audit - Gas'!F31+'Nonresidential Equipment - Gas'!F31+'Nonresidential Custom - Gas'!F31+'Nonresidential Audit - Gas'!F31</f>
        <v>0</v>
      </c>
      <c r="G31" s="3">
        <f>'Residential Equipment - Gas'!G31+'Residential Audit - Gas'!G31+'Nonresidential Equipment - Gas'!G31+'Nonresidential Custom - Gas'!G31+'Nonresidential Audit - Gas'!G31</f>
        <v>326338.69</v>
      </c>
      <c r="H31" s="3">
        <f>'Residential Equipment - Gas'!H31+'Residential Audit - Gas'!H31+'Nonresidential Equipment - Gas'!H31+'Nonresidential Custom - Gas'!H31+'Nonresidential Audit - Gas'!H31</f>
        <v>376915.16000000003</v>
      </c>
      <c r="I31" s="3">
        <f>'Residential Equipment - Gas'!I31+'Residential Audit - Gas'!I31+'Nonresidential Equipment - Gas'!I31+'Nonresidential Custom - Gas'!I31+'Nonresidential Audit - Gas'!I31</f>
        <v>43845.79</v>
      </c>
      <c r="J31" s="3">
        <f>'Residential Equipment - Gas'!J31+'Residential Audit - Gas'!J31+'Nonresidential Equipment - Gas'!J31+'Nonresidential Custom - Gas'!J31+'Nonresidential Audit - Gas'!J31</f>
        <v>28589.150999999998</v>
      </c>
    </row>
    <row r="32" spans="1:10" ht="15" x14ac:dyDescent="0.25">
      <c r="A32" s="2">
        <v>9</v>
      </c>
      <c r="B32" s="23">
        <f>'Residential Equipment - Gas'!B32+'Residential Audit - Gas'!B32+'Nonresidential Equipment - Gas'!B32+'Nonresidential Custom - Gas'!B32+'Nonresidential Audit - Gas'!B32</f>
        <v>39688.651249483213</v>
      </c>
      <c r="C32" s="23">
        <f>'Residential Equipment - Gas'!C32+'Residential Audit - Gas'!C32+'Nonresidential Equipment - Gas'!C32+'Nonresidential Custom - Gas'!C32+'Nonresidential Audit - Gas'!C32</f>
        <v>505.07314017584122</v>
      </c>
      <c r="D32" s="3">
        <f>'Residential Equipment - Gas'!D32+'Residential Audit - Gas'!D32+'Nonresidential Equipment - Gas'!D32+'Nonresidential Custom - Gas'!D32+'Nonresidential Audit - Gas'!D32</f>
        <v>54849.99</v>
      </c>
      <c r="E32" s="3">
        <f>'Residential Equipment - Gas'!E32+'Residential Audit - Gas'!E32+'Nonresidential Equipment - Gas'!E32+'Nonresidential Custom - Gas'!E32+'Nonresidential Audit - Gas'!E32</f>
        <v>0</v>
      </c>
      <c r="F32" s="3">
        <f>'Residential Equipment - Gas'!F32+'Residential Audit - Gas'!F32+'Nonresidential Equipment - Gas'!F32+'Nonresidential Custom - Gas'!F32+'Nonresidential Audit - Gas'!F32</f>
        <v>0</v>
      </c>
      <c r="G32" s="3">
        <f>'Residential Equipment - Gas'!G32+'Residential Audit - Gas'!G32+'Nonresidential Equipment - Gas'!G32+'Nonresidential Custom - Gas'!G32+'Nonresidential Audit - Gas'!G32</f>
        <v>333688.53999999998</v>
      </c>
      <c r="H32" s="3">
        <f>'Residential Equipment - Gas'!H32+'Residential Audit - Gas'!H32+'Nonresidential Equipment - Gas'!H32+'Nonresidential Custom - Gas'!H32+'Nonresidential Audit - Gas'!H32</f>
        <v>400614.05000000005</v>
      </c>
      <c r="I32" s="3">
        <f>'Residential Equipment - Gas'!I32+'Residential Audit - Gas'!I32+'Nonresidential Equipment - Gas'!I32+'Nonresidential Custom - Gas'!I32+'Nonresidential Audit - Gas'!I32</f>
        <v>43845.79</v>
      </c>
      <c r="J32" s="3">
        <f>'Residential Equipment - Gas'!J32+'Residential Audit - Gas'!J32+'Nonresidential Equipment - Gas'!J32+'Nonresidential Custom - Gas'!J32+'Nonresidential Audit - Gas'!J32</f>
        <v>29140.389749999998</v>
      </c>
    </row>
    <row r="33" spans="1:10" ht="15" x14ac:dyDescent="0.25">
      <c r="A33" s="2">
        <v>10</v>
      </c>
      <c r="B33" s="23">
        <f>'Residential Equipment - Gas'!B33+'Residential Audit - Gas'!B33+'Nonresidential Equipment - Gas'!B33+'Nonresidential Custom - Gas'!B33+'Nonresidential Audit - Gas'!B33</f>
        <v>39688.651249483213</v>
      </c>
      <c r="C33" s="23">
        <f>'Residential Equipment - Gas'!C33+'Residential Audit - Gas'!C33+'Nonresidential Equipment - Gas'!C33+'Nonresidential Custom - Gas'!C33+'Nonresidential Audit - Gas'!C33</f>
        <v>505.07314017584122</v>
      </c>
      <c r="D33" s="3">
        <f>'Residential Equipment - Gas'!D33+'Residential Audit - Gas'!D33+'Nonresidential Equipment - Gas'!D33+'Nonresidential Custom - Gas'!D33+'Nonresidential Audit - Gas'!D33</f>
        <v>54849.99</v>
      </c>
      <c r="E33" s="3">
        <f>'Residential Equipment - Gas'!E33+'Residential Audit - Gas'!E33+'Nonresidential Equipment - Gas'!E33+'Nonresidential Custom - Gas'!E33+'Nonresidential Audit - Gas'!E33</f>
        <v>0</v>
      </c>
      <c r="F33" s="3">
        <f>'Residential Equipment - Gas'!F33+'Residential Audit - Gas'!F33+'Nonresidential Equipment - Gas'!F33+'Nonresidential Custom - Gas'!F33+'Nonresidential Audit - Gas'!F33</f>
        <v>0</v>
      </c>
      <c r="G33" s="3">
        <f>'Residential Equipment - Gas'!G33+'Residential Audit - Gas'!G33+'Nonresidential Equipment - Gas'!G33+'Nonresidential Custom - Gas'!G33+'Nonresidential Audit - Gas'!G33</f>
        <v>341192.32999999996</v>
      </c>
      <c r="H33" s="3">
        <f>'Residential Equipment - Gas'!H33+'Residential Audit - Gas'!H33+'Nonresidential Equipment - Gas'!H33+'Nonresidential Custom - Gas'!H33+'Nonresidential Audit - Gas'!H33</f>
        <v>410653.69</v>
      </c>
      <c r="I33" s="3">
        <f>'Residential Equipment - Gas'!I33+'Residential Audit - Gas'!I33+'Nonresidential Equipment - Gas'!I33+'Nonresidential Custom - Gas'!I33+'Nonresidential Audit - Gas'!I33</f>
        <v>43845.79</v>
      </c>
      <c r="J33" s="3">
        <f>'Residential Equipment - Gas'!J33+'Residential Audit - Gas'!J33+'Nonresidential Equipment - Gas'!J33+'Nonresidential Custom - Gas'!J33+'Nonresidential Audit - Gas'!J33</f>
        <v>29703.174000000003</v>
      </c>
    </row>
    <row r="34" spans="1:10" ht="15" x14ac:dyDescent="0.25">
      <c r="A34" s="2">
        <v>11</v>
      </c>
      <c r="B34" s="23">
        <f>'Residential Equipment - Gas'!B34+'Residential Audit - Gas'!B34+'Nonresidential Equipment - Gas'!B34+'Nonresidential Custom - Gas'!B34+'Nonresidential Audit - Gas'!B34</f>
        <v>38961.693249483214</v>
      </c>
      <c r="C34" s="23">
        <f>'Residential Equipment - Gas'!C34+'Residential Audit - Gas'!C34+'Nonresidential Equipment - Gas'!C34+'Nonresidential Custom - Gas'!C34+'Nonresidential Audit - Gas'!C34</f>
        <v>502.9090249661221</v>
      </c>
      <c r="D34" s="3">
        <f>'Residential Equipment - Gas'!D34+'Residential Audit - Gas'!D34+'Nonresidential Equipment - Gas'!D34+'Nonresidential Custom - Gas'!D34+'Nonresidential Audit - Gas'!D34</f>
        <v>54625.119999999995</v>
      </c>
      <c r="E34" s="3">
        <f>'Residential Equipment - Gas'!E34+'Residential Audit - Gas'!E34+'Nonresidential Equipment - Gas'!E34+'Nonresidential Custom - Gas'!E34+'Nonresidential Audit - Gas'!E34</f>
        <v>0</v>
      </c>
      <c r="F34" s="3">
        <f>'Residential Equipment - Gas'!F34+'Residential Audit - Gas'!F34+'Nonresidential Equipment - Gas'!F34+'Nonresidential Custom - Gas'!F34+'Nonresidential Audit - Gas'!F34</f>
        <v>0</v>
      </c>
      <c r="G34" s="3">
        <f>'Residential Equipment - Gas'!G34+'Residential Audit - Gas'!G34+'Nonresidential Equipment - Gas'!G34+'Nonresidential Custom - Gas'!G34+'Nonresidential Audit - Gas'!G34</f>
        <v>342491</v>
      </c>
      <c r="H34" s="3">
        <f>'Residential Equipment - Gas'!H34+'Residential Audit - Gas'!H34+'Nonresidential Equipment - Gas'!H34+'Nonresidential Custom - Gas'!H34+'Nonresidential Audit - Gas'!H34</f>
        <v>412389.03999999992</v>
      </c>
      <c r="I34" s="3">
        <f>'Residential Equipment - Gas'!I34+'Residential Audit - Gas'!I34+'Nonresidential Equipment - Gas'!I34+'Nonresidential Custom - Gas'!I34+'Nonresidential Audit - Gas'!I34</f>
        <v>29521.26</v>
      </c>
      <c r="J34" s="3">
        <f>'Residential Equipment - Gas'!J34+'Residential Audit - Gas'!J34+'Nonresidential Equipment - Gas'!J34+'Nonresidential Custom - Gas'!J34+'Nonresidential Audit - Gas'!J34</f>
        <v>29783.708999999999</v>
      </c>
    </row>
    <row r="35" spans="1:10" ht="15" x14ac:dyDescent="0.25">
      <c r="A35" s="2">
        <v>12</v>
      </c>
      <c r="B35" s="23">
        <f>'Residential Equipment - Gas'!B35+'Residential Audit - Gas'!B35+'Nonresidential Equipment - Gas'!B35+'Nonresidential Custom - Gas'!B35+'Nonresidential Audit - Gas'!B35</f>
        <v>38961.693249483214</v>
      </c>
      <c r="C35" s="23">
        <f>'Residential Equipment - Gas'!C35+'Residential Audit - Gas'!C35+'Nonresidential Equipment - Gas'!C35+'Nonresidential Custom - Gas'!C35+'Nonresidential Audit - Gas'!C35</f>
        <v>502.9090249661221</v>
      </c>
      <c r="D35" s="3">
        <f>'Residential Equipment - Gas'!D35+'Residential Audit - Gas'!D35+'Nonresidential Equipment - Gas'!D35+'Nonresidential Custom - Gas'!D35+'Nonresidential Audit - Gas'!D35</f>
        <v>54625.119999999995</v>
      </c>
      <c r="E35" s="3">
        <f>'Residential Equipment - Gas'!E35+'Residential Audit - Gas'!E35+'Nonresidential Equipment - Gas'!E35+'Nonresidential Custom - Gas'!E35+'Nonresidential Audit - Gas'!E35</f>
        <v>0</v>
      </c>
      <c r="F35" s="3">
        <f>'Residential Equipment - Gas'!F35+'Residential Audit - Gas'!F35+'Nonresidential Equipment - Gas'!F35+'Nonresidential Custom - Gas'!F35+'Nonresidential Audit - Gas'!F35</f>
        <v>0</v>
      </c>
      <c r="G35" s="3">
        <f>'Residential Equipment - Gas'!G35+'Residential Audit - Gas'!G35+'Nonresidential Equipment - Gas'!G35+'Nonresidential Custom - Gas'!G35+'Nonresidential Audit - Gas'!G35</f>
        <v>350181.58999999997</v>
      </c>
      <c r="H35" s="3">
        <f>'Residential Equipment - Gas'!H35+'Residential Audit - Gas'!H35+'Nonresidential Equipment - Gas'!H35+'Nonresidential Custom - Gas'!H35+'Nonresidential Audit - Gas'!H35</f>
        <v>421675.04000000004</v>
      </c>
      <c r="I35" s="3">
        <f>'Residential Equipment - Gas'!I35+'Residential Audit - Gas'!I35+'Nonresidential Equipment - Gas'!I35+'Nonresidential Custom - Gas'!I35+'Nonresidential Audit - Gas'!I35</f>
        <v>29521.26</v>
      </c>
      <c r="J35" s="3">
        <f>'Residential Equipment - Gas'!J35+'Residential Audit - Gas'!J35+'Nonresidential Equipment - Gas'!J35+'Nonresidential Custom - Gas'!J35+'Nonresidential Audit - Gas'!J35</f>
        <v>30360.503249999994</v>
      </c>
    </row>
    <row r="36" spans="1:10" ht="15" x14ac:dyDescent="0.25">
      <c r="A36" s="2">
        <v>13</v>
      </c>
      <c r="B36" s="23">
        <f>'Residential Equipment - Gas'!B36+'Residential Audit - Gas'!B36+'Nonresidential Equipment - Gas'!B36+'Nonresidential Custom - Gas'!B36+'Nonresidential Audit - Gas'!B36</f>
        <v>38961.693249483214</v>
      </c>
      <c r="C36" s="23">
        <f>'Residential Equipment - Gas'!C36+'Residential Audit - Gas'!C36+'Nonresidential Equipment - Gas'!C36+'Nonresidential Custom - Gas'!C36+'Nonresidential Audit - Gas'!C36</f>
        <v>502.9090249661221</v>
      </c>
      <c r="D36" s="3">
        <f>'Residential Equipment - Gas'!D36+'Residential Audit - Gas'!D36+'Nonresidential Equipment - Gas'!D36+'Nonresidential Custom - Gas'!D36+'Nonresidential Audit - Gas'!D36</f>
        <v>54625.119999999995</v>
      </c>
      <c r="E36" s="3">
        <f>'Residential Equipment - Gas'!E36+'Residential Audit - Gas'!E36+'Nonresidential Equipment - Gas'!E36+'Nonresidential Custom - Gas'!E36+'Nonresidential Audit - Gas'!E36</f>
        <v>0</v>
      </c>
      <c r="F36" s="3">
        <f>'Residential Equipment - Gas'!F36+'Residential Audit - Gas'!F36+'Nonresidential Equipment - Gas'!F36+'Nonresidential Custom - Gas'!F36+'Nonresidential Audit - Gas'!F36</f>
        <v>0</v>
      </c>
      <c r="G36" s="3">
        <f>'Residential Equipment - Gas'!G36+'Residential Audit - Gas'!G36+'Nonresidential Equipment - Gas'!G36+'Nonresidential Custom - Gas'!G36+'Nonresidential Audit - Gas'!G36</f>
        <v>358060.62</v>
      </c>
      <c r="H36" s="3">
        <f>'Residential Equipment - Gas'!H36+'Residential Audit - Gas'!H36+'Nonresidential Equipment - Gas'!H36+'Nonresidential Custom - Gas'!H36+'Nonresidential Audit - Gas'!H36</f>
        <v>431158.53</v>
      </c>
      <c r="I36" s="3">
        <f>'Residential Equipment - Gas'!I36+'Residential Audit - Gas'!I36+'Nonresidential Equipment - Gas'!I36+'Nonresidential Custom - Gas'!I36+'Nonresidential Audit - Gas'!I36</f>
        <v>29521.26</v>
      </c>
      <c r="J36" s="3">
        <f>'Residential Equipment - Gas'!J36+'Residential Audit - Gas'!J36+'Nonresidential Equipment - Gas'!J36+'Nonresidential Custom - Gas'!J36+'Nonresidential Audit - Gas'!J36</f>
        <v>30951.430500000002</v>
      </c>
    </row>
    <row r="37" spans="1:10" ht="15" x14ac:dyDescent="0.25">
      <c r="A37" s="2">
        <v>14</v>
      </c>
      <c r="B37" s="23">
        <f>'Residential Equipment - Gas'!B37+'Residential Audit - Gas'!B37+'Nonresidential Equipment - Gas'!B37+'Nonresidential Custom - Gas'!B37+'Nonresidential Audit - Gas'!B37</f>
        <v>38858.061249483209</v>
      </c>
      <c r="C37" s="23">
        <f>'Residential Equipment - Gas'!C37+'Residential Audit - Gas'!C37+'Nonresidential Equipment - Gas'!C37+'Nonresidential Custom - Gas'!C37+'Nonresidential Audit - Gas'!C37</f>
        <v>502.62937170767395</v>
      </c>
      <c r="D37" s="3">
        <f>'Residential Equipment - Gas'!D37+'Residential Audit - Gas'!D37+'Nonresidential Equipment - Gas'!D37+'Nonresidential Custom - Gas'!D37+'Nonresidential Audit - Gas'!D37</f>
        <v>54596.06</v>
      </c>
      <c r="E37" s="3">
        <f>'Residential Equipment - Gas'!E37+'Residential Audit - Gas'!E37+'Nonresidential Equipment - Gas'!E37+'Nonresidential Custom - Gas'!E37+'Nonresidential Audit - Gas'!E37</f>
        <v>0</v>
      </c>
      <c r="F37" s="3">
        <f>'Residential Equipment - Gas'!F37+'Residential Audit - Gas'!F37+'Nonresidential Equipment - Gas'!F37+'Nonresidential Custom - Gas'!F37+'Nonresidential Audit - Gas'!F37</f>
        <v>0</v>
      </c>
      <c r="G37" s="3">
        <f>'Residential Equipment - Gas'!G37+'Residential Audit - Gas'!G37+'Nonresidential Equipment - Gas'!G37+'Nonresidential Custom - Gas'!G37+'Nonresidential Audit - Gas'!G37</f>
        <v>365156.26</v>
      </c>
      <c r="H37" s="3">
        <f>'Residential Equipment - Gas'!H37+'Residential Audit - Gas'!H37+'Nonresidential Equipment - Gas'!H37+'Nonresidential Custom - Gas'!H37+'Nonresidential Audit - Gas'!H37</f>
        <v>439688.41</v>
      </c>
      <c r="I37" s="3">
        <f>'Residential Equipment - Gas'!I37+'Residential Audit - Gas'!I37+'Nonresidential Equipment - Gas'!I37+'Nonresidential Custom - Gas'!I37+'Nonresidential Audit - Gas'!I37</f>
        <v>29521.26</v>
      </c>
      <c r="J37" s="3">
        <f>'Residential Equipment - Gas'!J37+'Residential Audit - Gas'!J37+'Nonresidential Equipment - Gas'!J37+'Nonresidential Custom - Gas'!J37+'Nonresidential Audit - Gas'!J37</f>
        <v>31481.423999999995</v>
      </c>
    </row>
    <row r="38" spans="1:10" ht="15" x14ac:dyDescent="0.25">
      <c r="A38" s="2">
        <v>15</v>
      </c>
      <c r="B38" s="23">
        <f>'Residential Equipment - Gas'!B38+'Residential Audit - Gas'!B38+'Nonresidential Equipment - Gas'!B38+'Nonresidential Custom - Gas'!B38+'Nonresidential Audit - Gas'!B38</f>
        <v>38858.061249483209</v>
      </c>
      <c r="C38" s="23">
        <f>'Residential Equipment - Gas'!C38+'Residential Audit - Gas'!C38+'Nonresidential Equipment - Gas'!C38+'Nonresidential Custom - Gas'!C38+'Nonresidential Audit - Gas'!C38</f>
        <v>502.62937170767395</v>
      </c>
      <c r="D38" s="3">
        <f>'Residential Equipment - Gas'!D38+'Residential Audit - Gas'!D38+'Nonresidential Equipment - Gas'!D38+'Nonresidential Custom - Gas'!D38+'Nonresidential Audit - Gas'!D38</f>
        <v>54596.06</v>
      </c>
      <c r="E38" s="3">
        <f>'Residential Equipment - Gas'!E38+'Residential Audit - Gas'!E38+'Nonresidential Equipment - Gas'!E38+'Nonresidential Custom - Gas'!E38+'Nonresidential Audit - Gas'!E38</f>
        <v>0</v>
      </c>
      <c r="F38" s="3">
        <f>'Residential Equipment - Gas'!F38+'Residential Audit - Gas'!F38+'Nonresidential Equipment - Gas'!F38+'Nonresidential Custom - Gas'!F38+'Nonresidential Audit - Gas'!F38</f>
        <v>0</v>
      </c>
      <c r="G38" s="3">
        <f>'Residential Equipment - Gas'!G38+'Residential Audit - Gas'!G38+'Nonresidential Equipment - Gas'!G38+'Nonresidential Custom - Gas'!G38+'Nonresidential Audit - Gas'!G38</f>
        <v>373362.54</v>
      </c>
      <c r="H38" s="3">
        <f>'Residential Equipment - Gas'!H38+'Residential Audit - Gas'!H38+'Nonresidential Equipment - Gas'!H38+'Nonresidential Custom - Gas'!H38+'Nonresidential Audit - Gas'!H38</f>
        <v>449565.94</v>
      </c>
      <c r="I38" s="3">
        <f>'Residential Equipment - Gas'!I38+'Residential Audit - Gas'!I38+'Nonresidential Equipment - Gas'!I38+'Nonresidential Custom - Gas'!I38+'Nonresidential Audit - Gas'!I38</f>
        <v>29521.26</v>
      </c>
      <c r="J38" s="3">
        <f>'Residential Equipment - Gas'!J38+'Residential Audit - Gas'!J38+'Nonresidential Equipment - Gas'!J38+'Nonresidential Custom - Gas'!J38+'Nonresidential Audit - Gas'!J38</f>
        <v>32096.894999999997</v>
      </c>
    </row>
    <row r="39" spans="1:10" ht="15" x14ac:dyDescent="0.25">
      <c r="A39" s="2">
        <v>16</v>
      </c>
      <c r="B39" s="23">
        <f>'Residential Equipment - Gas'!B39+'Residential Audit - Gas'!B39+'Nonresidential Equipment - Gas'!B39+'Nonresidential Custom - Gas'!B39+'Nonresidential Audit - Gas'!B39</f>
        <v>33380.753174283294</v>
      </c>
      <c r="C39" s="23">
        <f>'Residential Equipment - Gas'!C39+'Residential Audit - Gas'!C39+'Nonresidential Equipment - Gas'!C39+'Nonresidential Custom - Gas'!C39+'Nonresidential Audit - Gas'!C39</f>
        <v>430.7700450106932</v>
      </c>
      <c r="D39" s="3">
        <f>'Residential Equipment - Gas'!D39+'Residential Audit - Gas'!D39+'Nonresidential Equipment - Gas'!D39+'Nonresidential Custom - Gas'!D39+'Nonresidential Audit - Gas'!D39</f>
        <v>47129.43</v>
      </c>
      <c r="E39" s="3">
        <f>'Residential Equipment - Gas'!E39+'Residential Audit - Gas'!E39+'Nonresidential Equipment - Gas'!E39+'Nonresidential Custom - Gas'!E39+'Nonresidential Audit - Gas'!E39</f>
        <v>0</v>
      </c>
      <c r="F39" s="3">
        <f>'Residential Equipment - Gas'!F39+'Residential Audit - Gas'!F39+'Nonresidential Equipment - Gas'!F39+'Nonresidential Custom - Gas'!F39+'Nonresidential Audit - Gas'!F39</f>
        <v>0</v>
      </c>
      <c r="G39" s="3">
        <f>'Residential Equipment - Gas'!G39+'Residential Audit - Gas'!G39+'Nonresidential Equipment - Gas'!G39+'Nonresidential Custom - Gas'!G39+'Nonresidential Audit - Gas'!G39</f>
        <v>327960.31</v>
      </c>
      <c r="H39" s="3">
        <f>'Residential Equipment - Gas'!H39+'Residential Audit - Gas'!H39+'Nonresidential Equipment - Gas'!H39+'Nonresidential Custom - Gas'!H39+'Nonresidential Audit - Gas'!H39</f>
        <v>395061.83999999991</v>
      </c>
      <c r="I39" s="3">
        <f>'Residential Equipment - Gas'!I39+'Residential Audit - Gas'!I39+'Nonresidential Equipment - Gas'!I39+'Nonresidential Custom - Gas'!I39+'Nonresidential Audit - Gas'!I39</f>
        <v>2538.02</v>
      </c>
      <c r="J39" s="3">
        <f>'Residential Equipment - Gas'!J39+'Residential Audit - Gas'!J39+'Nonresidential Equipment - Gas'!J39+'Nonresidential Custom - Gas'!J39+'Nonresidential Audit - Gas'!J39</f>
        <v>28131.730499999994</v>
      </c>
    </row>
    <row r="40" spans="1:10" ht="15" x14ac:dyDescent="0.25">
      <c r="A40" s="2">
        <v>17</v>
      </c>
      <c r="B40" s="23">
        <f>'Residential Equipment - Gas'!B40+'Residential Audit - Gas'!B40+'Nonresidential Equipment - Gas'!B40+'Nonresidential Custom - Gas'!B40+'Nonresidential Audit - Gas'!B40</f>
        <v>33380.753174283294</v>
      </c>
      <c r="C40" s="23">
        <f>'Residential Equipment - Gas'!C40+'Residential Audit - Gas'!C40+'Nonresidential Equipment - Gas'!C40+'Nonresidential Custom - Gas'!C40+'Nonresidential Audit - Gas'!C40</f>
        <v>430.7700450106932</v>
      </c>
      <c r="D40" s="3">
        <f>'Residential Equipment - Gas'!D40+'Residential Audit - Gas'!D40+'Nonresidential Equipment - Gas'!D40+'Nonresidential Custom - Gas'!D40+'Nonresidential Audit - Gas'!D40</f>
        <v>47129.43</v>
      </c>
      <c r="E40" s="3">
        <f>'Residential Equipment - Gas'!E40+'Residential Audit - Gas'!E40+'Nonresidential Equipment - Gas'!E40+'Nonresidential Custom - Gas'!E40+'Nonresidential Audit - Gas'!E40</f>
        <v>0</v>
      </c>
      <c r="F40" s="3">
        <f>'Residential Equipment - Gas'!F40+'Residential Audit - Gas'!F40+'Nonresidential Equipment - Gas'!F40+'Nonresidential Custom - Gas'!F40+'Nonresidential Audit - Gas'!F40</f>
        <v>0</v>
      </c>
      <c r="G40" s="3">
        <f>'Residential Equipment - Gas'!G40+'Residential Audit - Gas'!G40+'Nonresidential Equipment - Gas'!G40+'Nonresidential Custom - Gas'!G40+'Nonresidential Audit - Gas'!G40</f>
        <v>335349.55</v>
      </c>
      <c r="H40" s="3">
        <f>'Residential Equipment - Gas'!H40+'Residential Audit - Gas'!H40+'Nonresidential Equipment - Gas'!H40+'Nonresidential Custom - Gas'!H40+'Nonresidential Audit - Gas'!H40</f>
        <v>403961.12</v>
      </c>
      <c r="I40" s="3">
        <f>'Residential Equipment - Gas'!I40+'Residential Audit - Gas'!I40+'Nonresidential Equipment - Gas'!I40+'Nonresidential Custom - Gas'!I40+'Nonresidential Audit - Gas'!I40</f>
        <v>2538.02</v>
      </c>
      <c r="J40" s="3">
        <f>'Residential Equipment - Gas'!J40+'Residential Audit - Gas'!J40+'Nonresidential Equipment - Gas'!J40+'Nonresidential Custom - Gas'!J40+'Nonresidential Audit - Gas'!J40</f>
        <v>28685.923499999997</v>
      </c>
    </row>
    <row r="41" spans="1:10" ht="15" x14ac:dyDescent="0.25">
      <c r="A41" s="2">
        <v>18</v>
      </c>
      <c r="B41" s="23">
        <f>'Residential Equipment - Gas'!B41+'Residential Audit - Gas'!B41+'Nonresidential Equipment - Gas'!B41+'Nonresidential Custom - Gas'!B41+'Nonresidential Audit - Gas'!B41</f>
        <v>33380.753174283294</v>
      </c>
      <c r="C41" s="23">
        <f>'Residential Equipment - Gas'!C41+'Residential Audit - Gas'!C41+'Nonresidential Equipment - Gas'!C41+'Nonresidential Custom - Gas'!C41+'Nonresidential Audit - Gas'!C41</f>
        <v>430.7700450106932</v>
      </c>
      <c r="D41" s="3">
        <f>'Residential Equipment - Gas'!D41+'Residential Audit - Gas'!D41+'Nonresidential Equipment - Gas'!D41+'Nonresidential Custom - Gas'!D41+'Nonresidential Audit - Gas'!D41</f>
        <v>47129.43</v>
      </c>
      <c r="E41" s="3">
        <f>'Residential Equipment - Gas'!E41+'Residential Audit - Gas'!E41+'Nonresidential Equipment - Gas'!E41+'Nonresidential Custom - Gas'!E41+'Nonresidential Audit - Gas'!E41</f>
        <v>0</v>
      </c>
      <c r="F41" s="3">
        <f>'Residential Equipment - Gas'!F41+'Residential Audit - Gas'!F41+'Nonresidential Equipment - Gas'!F41+'Nonresidential Custom - Gas'!F41+'Nonresidential Audit - Gas'!F41</f>
        <v>0</v>
      </c>
      <c r="G41" s="3">
        <f>'Residential Equipment - Gas'!G41+'Residential Audit - Gas'!G41+'Nonresidential Equipment - Gas'!G41+'Nonresidential Custom - Gas'!G41+'Nonresidential Audit - Gas'!G41</f>
        <v>342886.14999999997</v>
      </c>
      <c r="H41" s="3">
        <f>'Residential Equipment - Gas'!H41+'Residential Audit - Gas'!H41+'Nonresidential Equipment - Gas'!H41+'Nonresidential Custom - Gas'!H41+'Nonresidential Audit - Gas'!H41</f>
        <v>413041.88000000006</v>
      </c>
      <c r="I41" s="3">
        <f>'Residential Equipment - Gas'!I41+'Residential Audit - Gas'!I41+'Nonresidential Equipment - Gas'!I41+'Nonresidential Custom - Gas'!I41+'Nonresidential Audit - Gas'!I41</f>
        <v>2538.02</v>
      </c>
      <c r="J41" s="3">
        <f>'Residential Equipment - Gas'!J41+'Residential Audit - Gas'!J41+'Nonresidential Equipment - Gas'!J41+'Nonresidential Custom - Gas'!J41+'Nonresidential Audit - Gas'!J41</f>
        <v>29251.168499999996</v>
      </c>
    </row>
    <row r="42" spans="1:10" ht="15" x14ac:dyDescent="0.25">
      <c r="A42" s="2">
        <v>19</v>
      </c>
      <c r="B42" s="23">
        <f>'Residential Equipment - Gas'!B42+'Residential Audit - Gas'!B42+'Nonresidential Equipment - Gas'!B42+'Nonresidential Custom - Gas'!B42+'Nonresidential Audit - Gas'!B42</f>
        <v>33380.753174283294</v>
      </c>
      <c r="C42" s="23">
        <f>'Residential Equipment - Gas'!C42+'Residential Audit - Gas'!C42+'Nonresidential Equipment - Gas'!C42+'Nonresidential Custom - Gas'!C42+'Nonresidential Audit - Gas'!C42</f>
        <v>430.7700450106932</v>
      </c>
      <c r="D42" s="3">
        <f>'Residential Equipment - Gas'!D42+'Residential Audit - Gas'!D42+'Nonresidential Equipment - Gas'!D42+'Nonresidential Custom - Gas'!D42+'Nonresidential Audit - Gas'!D42</f>
        <v>47129.43</v>
      </c>
      <c r="E42" s="3">
        <f>'Residential Equipment - Gas'!E42+'Residential Audit - Gas'!E42+'Nonresidential Equipment - Gas'!E42+'Nonresidential Custom - Gas'!E42+'Nonresidential Audit - Gas'!E42</f>
        <v>0</v>
      </c>
      <c r="F42" s="3">
        <f>'Residential Equipment - Gas'!F42+'Residential Audit - Gas'!F42+'Nonresidential Equipment - Gas'!F42+'Nonresidential Custom - Gas'!F42+'Nonresidential Audit - Gas'!F42</f>
        <v>0</v>
      </c>
      <c r="G42" s="3">
        <f>'Residential Equipment - Gas'!G42+'Residential Audit - Gas'!G42+'Nonresidential Equipment - Gas'!G42+'Nonresidential Custom - Gas'!G42+'Nonresidential Audit - Gas'!G42</f>
        <v>350599.07</v>
      </c>
      <c r="H42" s="3">
        <f>'Residential Equipment - Gas'!H42+'Residential Audit - Gas'!H42+'Nonresidential Equipment - Gas'!H42+'Nonresidential Custom - Gas'!H42+'Nonresidential Audit - Gas'!H42</f>
        <v>422342.73</v>
      </c>
      <c r="I42" s="3">
        <f>'Residential Equipment - Gas'!I42+'Residential Audit - Gas'!I42+'Nonresidential Equipment - Gas'!I42+'Nonresidential Custom - Gas'!I42+'Nonresidential Audit - Gas'!I42</f>
        <v>2538.02</v>
      </c>
      <c r="J42" s="3">
        <f>'Residential Equipment - Gas'!J42+'Residential Audit - Gas'!J42+'Nonresidential Equipment - Gas'!J42+'Nonresidential Custom - Gas'!J42+'Nonresidential Audit - Gas'!J42</f>
        <v>29829.637499999997</v>
      </c>
    </row>
    <row r="43" spans="1:10" ht="15" x14ac:dyDescent="0.25">
      <c r="A43" s="2">
        <v>20</v>
      </c>
      <c r="B43" s="23">
        <f>'Residential Equipment - Gas'!B43+'Residential Audit - Gas'!B43+'Nonresidential Equipment - Gas'!B43+'Nonresidential Custom - Gas'!B43+'Nonresidential Audit - Gas'!B43</f>
        <v>33380.753174283294</v>
      </c>
      <c r="C43" s="23">
        <f>'Residential Equipment - Gas'!C43+'Residential Audit - Gas'!C43+'Nonresidential Equipment - Gas'!C43+'Nonresidential Custom - Gas'!C43+'Nonresidential Audit - Gas'!C43</f>
        <v>430.7700450106932</v>
      </c>
      <c r="D43" s="3">
        <f>'Residential Equipment - Gas'!D43+'Residential Audit - Gas'!D43+'Nonresidential Equipment - Gas'!D43+'Nonresidential Custom - Gas'!D43+'Nonresidential Audit - Gas'!D43</f>
        <v>47129.43</v>
      </c>
      <c r="E43" s="3">
        <f>'Residential Equipment - Gas'!E43+'Residential Audit - Gas'!E43+'Nonresidential Equipment - Gas'!E43+'Nonresidential Custom - Gas'!E43+'Nonresidential Audit - Gas'!E43</f>
        <v>0</v>
      </c>
      <c r="F43" s="3">
        <f>'Residential Equipment - Gas'!F43+'Residential Audit - Gas'!F43+'Nonresidential Equipment - Gas'!F43+'Nonresidential Custom - Gas'!F43+'Nonresidential Audit - Gas'!F43</f>
        <v>0</v>
      </c>
      <c r="G43" s="3">
        <f>'Residential Equipment - Gas'!G43+'Residential Audit - Gas'!G43+'Nonresidential Equipment - Gas'!G43+'Nonresidential Custom - Gas'!G43+'Nonresidential Audit - Gas'!G43</f>
        <v>358487.88999999996</v>
      </c>
      <c r="H43" s="3">
        <f>'Residential Equipment - Gas'!H43+'Residential Audit - Gas'!H43+'Nonresidential Equipment - Gas'!H43+'Nonresidential Custom - Gas'!H43+'Nonresidential Audit - Gas'!H43</f>
        <v>431855.58999999997</v>
      </c>
      <c r="I43" s="3">
        <f>'Residential Equipment - Gas'!I43+'Residential Audit - Gas'!I43+'Nonresidential Equipment - Gas'!I43+'Nonresidential Custom - Gas'!I43+'Nonresidential Audit - Gas'!I43</f>
        <v>2538.02</v>
      </c>
      <c r="J43" s="3">
        <f>'Residential Equipment - Gas'!J43+'Residential Audit - Gas'!J43+'Nonresidential Equipment - Gas'!J43+'Nonresidential Custom - Gas'!J43+'Nonresidential Audit - Gas'!J43</f>
        <v>30421.298999999999</v>
      </c>
    </row>
    <row r="44" spans="1:10" ht="15" x14ac:dyDescent="0.25">
      <c r="A44" s="2">
        <v>21</v>
      </c>
      <c r="B44" s="23">
        <f>'Residential Equipment - Gas'!B44+'Residential Audit - Gas'!B44+'Nonresidential Equipment - Gas'!B44+'Nonresidential Custom - Gas'!B44+'Nonresidential Audit - Gas'!B44</f>
        <v>0</v>
      </c>
      <c r="C44" s="23">
        <f>'Residential Equipment - Gas'!C44+'Residential Audit - Gas'!C44+'Nonresidential Equipment - Gas'!C44+'Nonresidential Custom - Gas'!C44+'Nonresidential Audit - Gas'!C44</f>
        <v>0</v>
      </c>
      <c r="D44" s="3">
        <f>'Residential Equipment - Gas'!D44+'Residential Audit - Gas'!D44+'Nonresidential Equipment - Gas'!D44+'Nonresidential Custom - Gas'!D44+'Nonresidential Audit - Gas'!D44</f>
        <v>0</v>
      </c>
      <c r="E44" s="3">
        <f>'Residential Equipment - Gas'!E44+'Residential Audit - Gas'!E44+'Nonresidential Equipment - Gas'!E44+'Nonresidential Custom - Gas'!E44+'Nonresidential Audit - Gas'!E44</f>
        <v>0</v>
      </c>
      <c r="F44" s="3">
        <f>'Residential Equipment - Gas'!F44+'Residential Audit - Gas'!F44+'Nonresidential Equipment - Gas'!F44+'Nonresidential Custom - Gas'!F44+'Nonresidential Audit - Gas'!F44</f>
        <v>0</v>
      </c>
      <c r="G44" s="3">
        <f>'Residential Equipment - Gas'!G44+'Residential Audit - Gas'!G44+'Nonresidential Equipment - Gas'!G44+'Nonresidential Custom - Gas'!G44+'Nonresidential Audit - Gas'!G44</f>
        <v>0</v>
      </c>
      <c r="H44" s="3">
        <f>'Residential Equipment - Gas'!H44+'Residential Audit - Gas'!H44+'Nonresidential Equipment - Gas'!H44+'Nonresidential Custom - Gas'!H44+'Nonresidential Audit - Gas'!H44</f>
        <v>0</v>
      </c>
      <c r="I44" s="3">
        <f>'Residential Equipment - Gas'!I44+'Residential Audit - Gas'!I44+'Nonresidential Equipment - Gas'!I44+'Nonresidential Custom - Gas'!I44+'Nonresidential Audit - Gas'!I44</f>
        <v>0</v>
      </c>
      <c r="J44" s="3">
        <f>'Residential Equipment - Gas'!J44+'Residential Audit - Gas'!J44+'Nonresidential Equipment - Gas'!J44+'Nonresidential Custom - Gas'!J44+'Nonresidential Audit - Gas'!J44</f>
        <v>0</v>
      </c>
    </row>
    <row r="45" spans="1:10" ht="15" x14ac:dyDescent="0.25">
      <c r="A45" s="2">
        <v>22</v>
      </c>
      <c r="B45" s="23">
        <f>'Residential Equipment - Gas'!B45+'Residential Audit - Gas'!B45+'Nonresidential Equipment - Gas'!B45+'Nonresidential Custom - Gas'!B45+'Nonresidential Audit - Gas'!B45</f>
        <v>0</v>
      </c>
      <c r="C45" s="23">
        <f>'Residential Equipment - Gas'!C45+'Residential Audit - Gas'!C45+'Nonresidential Equipment - Gas'!C45+'Nonresidential Custom - Gas'!C45+'Nonresidential Audit - Gas'!C45</f>
        <v>0</v>
      </c>
      <c r="D45" s="3">
        <f>'Residential Equipment - Gas'!D45+'Residential Audit - Gas'!D45+'Nonresidential Equipment - Gas'!D45+'Nonresidential Custom - Gas'!D45+'Nonresidential Audit - Gas'!D45</f>
        <v>0</v>
      </c>
      <c r="E45" s="3">
        <f>'Residential Equipment - Gas'!E45+'Residential Audit - Gas'!E45+'Nonresidential Equipment - Gas'!E45+'Nonresidential Custom - Gas'!E45+'Nonresidential Audit - Gas'!E45</f>
        <v>0</v>
      </c>
      <c r="F45" s="3">
        <f>'Residential Equipment - Gas'!F45+'Residential Audit - Gas'!F45+'Nonresidential Equipment - Gas'!F45+'Nonresidential Custom - Gas'!F45+'Nonresidential Audit - Gas'!F45</f>
        <v>0</v>
      </c>
      <c r="G45" s="3">
        <f>'Residential Equipment - Gas'!G45+'Residential Audit - Gas'!G45+'Nonresidential Equipment - Gas'!G45+'Nonresidential Custom - Gas'!G45+'Nonresidential Audit - Gas'!G45</f>
        <v>0</v>
      </c>
      <c r="H45" s="3">
        <f>'Residential Equipment - Gas'!H45+'Residential Audit - Gas'!H45+'Nonresidential Equipment - Gas'!H45+'Nonresidential Custom - Gas'!H45+'Nonresidential Audit - Gas'!H45</f>
        <v>0</v>
      </c>
      <c r="I45" s="3">
        <f>'Residential Equipment - Gas'!I45+'Residential Audit - Gas'!I45+'Nonresidential Equipment - Gas'!I45+'Nonresidential Custom - Gas'!I45+'Nonresidential Audit - Gas'!I45</f>
        <v>0</v>
      </c>
      <c r="J45" s="3">
        <f>'Residential Equipment - Gas'!J45+'Residential Audit - Gas'!J45+'Nonresidential Equipment - Gas'!J45+'Nonresidential Custom - Gas'!J45+'Nonresidential Audit - Gas'!J45</f>
        <v>0</v>
      </c>
    </row>
    <row r="46" spans="1:10" ht="15" x14ac:dyDescent="0.25">
      <c r="A46" s="2">
        <v>23</v>
      </c>
      <c r="B46" s="23">
        <f>'Residential Equipment - Gas'!B46+'Residential Audit - Gas'!B46+'Nonresidential Equipment - Gas'!B46+'Nonresidential Custom - Gas'!B46+'Nonresidential Audit - Gas'!B46</f>
        <v>0</v>
      </c>
      <c r="C46" s="23">
        <f>'Residential Equipment - Gas'!C46+'Residential Audit - Gas'!C46+'Nonresidential Equipment - Gas'!C46+'Nonresidential Custom - Gas'!C46+'Nonresidential Audit - Gas'!C46</f>
        <v>0</v>
      </c>
      <c r="D46" s="3">
        <f>'Residential Equipment - Gas'!D46+'Residential Audit - Gas'!D46+'Nonresidential Equipment - Gas'!D46+'Nonresidential Custom - Gas'!D46+'Nonresidential Audit - Gas'!D46</f>
        <v>0</v>
      </c>
      <c r="E46" s="3">
        <f>'Residential Equipment - Gas'!E46+'Residential Audit - Gas'!E46+'Nonresidential Equipment - Gas'!E46+'Nonresidential Custom - Gas'!E46+'Nonresidential Audit - Gas'!E46</f>
        <v>0</v>
      </c>
      <c r="F46" s="3">
        <f>'Residential Equipment - Gas'!F46+'Residential Audit - Gas'!F46+'Nonresidential Equipment - Gas'!F46+'Nonresidential Custom - Gas'!F46+'Nonresidential Audit - Gas'!F46</f>
        <v>0</v>
      </c>
      <c r="G46" s="3">
        <f>'Residential Equipment - Gas'!G46+'Residential Audit - Gas'!G46+'Nonresidential Equipment - Gas'!G46+'Nonresidential Custom - Gas'!G46+'Nonresidential Audit - Gas'!G46</f>
        <v>0</v>
      </c>
      <c r="H46" s="3">
        <f>'Residential Equipment - Gas'!H46+'Residential Audit - Gas'!H46+'Nonresidential Equipment - Gas'!H46+'Nonresidential Custom - Gas'!H46+'Nonresidential Audit - Gas'!H46</f>
        <v>0</v>
      </c>
      <c r="I46" s="3">
        <f>'Residential Equipment - Gas'!I46+'Residential Audit - Gas'!I46+'Nonresidential Equipment - Gas'!I46+'Nonresidential Custom - Gas'!I46+'Nonresidential Audit - Gas'!I46</f>
        <v>0</v>
      </c>
      <c r="J46" s="3">
        <f>'Residential Equipment - Gas'!J46+'Residential Audit - Gas'!J46+'Nonresidential Equipment - Gas'!J46+'Nonresidential Custom - Gas'!J46+'Nonresidential Audit - Gas'!J46</f>
        <v>0</v>
      </c>
    </row>
    <row r="47" spans="1:10" x14ac:dyDescent="0.3">
      <c r="A47" s="2">
        <v>24</v>
      </c>
      <c r="B47" s="23">
        <f>'Residential Equipment - Gas'!B47+'Residential Audit - Gas'!B47+'Nonresidential Equipment - Gas'!B47+'Nonresidential Custom - Gas'!B47+'Nonresidential Audit - Gas'!B47</f>
        <v>0</v>
      </c>
      <c r="C47" s="23">
        <f>'Residential Equipment - Gas'!C47+'Residential Audit - Gas'!C47+'Nonresidential Equipment - Gas'!C47+'Nonresidential Custom - Gas'!C47+'Nonresidential Audit - Gas'!C47</f>
        <v>0</v>
      </c>
      <c r="D47" s="3">
        <f>'Residential Equipment - Gas'!D47+'Residential Audit - Gas'!D47+'Nonresidential Equipment - Gas'!D47+'Nonresidential Custom - Gas'!D47+'Nonresidential Audit - Gas'!D47</f>
        <v>0</v>
      </c>
      <c r="E47" s="3">
        <f>'Residential Equipment - Gas'!E47+'Residential Audit - Gas'!E47+'Nonresidential Equipment - Gas'!E47+'Nonresidential Custom - Gas'!E47+'Nonresidential Audit - Gas'!E47</f>
        <v>0</v>
      </c>
      <c r="F47" s="3">
        <f>'Residential Equipment - Gas'!F47+'Residential Audit - Gas'!F47+'Nonresidential Equipment - Gas'!F47+'Nonresidential Custom - Gas'!F47+'Nonresidential Audit - Gas'!F47</f>
        <v>0</v>
      </c>
      <c r="G47" s="3">
        <f>'Residential Equipment - Gas'!G47+'Residential Audit - Gas'!G47+'Nonresidential Equipment - Gas'!G47+'Nonresidential Custom - Gas'!G47+'Nonresidential Audit - Gas'!G47</f>
        <v>0</v>
      </c>
      <c r="H47" s="3">
        <f>'Residential Equipment - Gas'!H47+'Residential Audit - Gas'!H47+'Nonresidential Equipment - Gas'!H47+'Nonresidential Custom - Gas'!H47+'Nonresidential Audit - Gas'!H47</f>
        <v>0</v>
      </c>
      <c r="I47" s="3">
        <f>'Residential Equipment - Gas'!I47+'Residential Audit - Gas'!I47+'Nonresidential Equipment - Gas'!I47+'Nonresidential Custom - Gas'!I47+'Nonresidential Audit - Gas'!I47</f>
        <v>0</v>
      </c>
      <c r="J47" s="3">
        <f>'Residential Equipment - Gas'!J47+'Residential Audit - Gas'!J47+'Nonresidential Equipment - Gas'!J47+'Nonresidential Custom - Gas'!J47+'Nonresidential Audit - Gas'!J47</f>
        <v>0</v>
      </c>
    </row>
    <row r="48" spans="1:10" x14ac:dyDescent="0.3">
      <c r="A48" s="2">
        <v>25</v>
      </c>
      <c r="B48" s="23">
        <f>'Residential Equipment - Gas'!B48+'Residential Audit - Gas'!B48+'Nonresidential Equipment - Gas'!B48+'Nonresidential Custom - Gas'!B48+'Nonresidential Audit - Gas'!B48</f>
        <v>0</v>
      </c>
      <c r="C48" s="23">
        <f>'Residential Equipment - Gas'!C48+'Residential Audit - Gas'!C48+'Nonresidential Equipment - Gas'!C48+'Nonresidential Custom - Gas'!C48+'Nonresidential Audit - Gas'!C48</f>
        <v>0</v>
      </c>
      <c r="D48" s="3">
        <f>'Residential Equipment - Gas'!D48+'Residential Audit - Gas'!D48+'Nonresidential Equipment - Gas'!D48+'Nonresidential Custom - Gas'!D48+'Nonresidential Audit - Gas'!D48</f>
        <v>0</v>
      </c>
      <c r="E48" s="3">
        <f>'Residential Equipment - Gas'!E48+'Residential Audit - Gas'!E48+'Nonresidential Equipment - Gas'!E48+'Nonresidential Custom - Gas'!E48+'Nonresidential Audit - Gas'!E48</f>
        <v>0</v>
      </c>
      <c r="F48" s="3">
        <f>'Residential Equipment - Gas'!F48+'Residential Audit - Gas'!F48+'Nonresidential Equipment - Gas'!F48+'Nonresidential Custom - Gas'!F48+'Nonresidential Audit - Gas'!F48</f>
        <v>0</v>
      </c>
      <c r="G48" s="3">
        <f>'Residential Equipment - Gas'!G48+'Residential Audit - Gas'!G48+'Nonresidential Equipment - Gas'!G48+'Nonresidential Custom - Gas'!G48+'Nonresidential Audit - Gas'!G48</f>
        <v>0</v>
      </c>
      <c r="H48" s="3">
        <f>'Residential Equipment - Gas'!H48+'Residential Audit - Gas'!H48+'Nonresidential Equipment - Gas'!H48+'Nonresidential Custom - Gas'!H48+'Nonresidential Audit - Gas'!H48</f>
        <v>0</v>
      </c>
      <c r="I48" s="3">
        <f>'Residential Equipment - Gas'!I48+'Residential Audit - Gas'!I48+'Nonresidential Equipment - Gas'!I48+'Nonresidential Custom - Gas'!I48+'Nonresidential Audit - Gas'!I48</f>
        <v>0</v>
      </c>
      <c r="J48" s="3">
        <f>'Residential Equipment - Gas'!J48+'Residential Audit - Gas'!J48+'Nonresidential Equipment - Gas'!J48+'Nonresidential Custom - Gas'!J48+'Nonresidential Audit - Gas'!J48</f>
        <v>0</v>
      </c>
    </row>
    <row r="49" spans="1:10" x14ac:dyDescent="0.3">
      <c r="A49" s="2">
        <v>26</v>
      </c>
      <c r="B49" s="23">
        <f>'Residential Equipment - Gas'!B49+'Residential Audit - Gas'!B49+'Nonresidential Equipment - Gas'!B49+'Nonresidential Custom - Gas'!B49+'Nonresidential Audit - Gas'!B49</f>
        <v>0</v>
      </c>
      <c r="C49" s="23">
        <f>'Residential Equipment - Gas'!C49+'Residential Audit - Gas'!C49+'Nonresidential Equipment - Gas'!C49+'Nonresidential Custom - Gas'!C49+'Nonresidential Audit - Gas'!C49</f>
        <v>0</v>
      </c>
      <c r="D49" s="3">
        <f>'Residential Equipment - Gas'!D49+'Residential Audit - Gas'!D49+'Nonresidential Equipment - Gas'!D49+'Nonresidential Custom - Gas'!D49+'Nonresidential Audit - Gas'!D49</f>
        <v>0</v>
      </c>
      <c r="E49" s="3">
        <f>'Residential Equipment - Gas'!E49+'Residential Audit - Gas'!E49+'Nonresidential Equipment - Gas'!E49+'Nonresidential Custom - Gas'!E49+'Nonresidential Audit - Gas'!E49</f>
        <v>0</v>
      </c>
      <c r="F49" s="3">
        <f>'Residential Equipment - Gas'!F49+'Residential Audit - Gas'!F49+'Nonresidential Equipment - Gas'!F49+'Nonresidential Custom - Gas'!F49+'Nonresidential Audit - Gas'!F49</f>
        <v>0</v>
      </c>
      <c r="G49" s="3">
        <f>'Residential Equipment - Gas'!G49+'Residential Audit - Gas'!G49+'Nonresidential Equipment - Gas'!G49+'Nonresidential Custom - Gas'!G49+'Nonresidential Audit - Gas'!G49</f>
        <v>0</v>
      </c>
      <c r="H49" s="3">
        <f>'Residential Equipment - Gas'!H49+'Residential Audit - Gas'!H49+'Nonresidential Equipment - Gas'!H49+'Nonresidential Custom - Gas'!H49+'Nonresidential Audit - Gas'!H49</f>
        <v>0</v>
      </c>
      <c r="I49" s="3">
        <f>'Residential Equipment - Gas'!I49+'Residential Audit - Gas'!I49+'Nonresidential Equipment - Gas'!I49+'Nonresidential Custom - Gas'!I49+'Nonresidential Audit - Gas'!I49</f>
        <v>0</v>
      </c>
      <c r="J49" s="3">
        <f>'Residential Equipment - Gas'!J49+'Residential Audit - Gas'!J49+'Nonresidential Equipment - Gas'!J49+'Nonresidential Custom - Gas'!J49+'Nonresidential Audit - Gas'!J49</f>
        <v>0</v>
      </c>
    </row>
    <row r="50" spans="1:10" x14ac:dyDescent="0.3">
      <c r="A50" s="2">
        <v>27</v>
      </c>
      <c r="B50" s="23">
        <f>'Residential Equipment - Gas'!B50+'Residential Audit - Gas'!B50+'Nonresidential Equipment - Gas'!B50+'Nonresidential Custom - Gas'!B50+'Nonresidential Audit - Gas'!B50</f>
        <v>0</v>
      </c>
      <c r="C50" s="23">
        <f>'Residential Equipment - Gas'!C50+'Residential Audit - Gas'!C50+'Nonresidential Equipment - Gas'!C50+'Nonresidential Custom - Gas'!C50+'Nonresidential Audit - Gas'!C50</f>
        <v>0</v>
      </c>
      <c r="D50" s="3">
        <f>'Residential Equipment - Gas'!D50+'Residential Audit - Gas'!D50+'Nonresidential Equipment - Gas'!D50+'Nonresidential Custom - Gas'!D50+'Nonresidential Audit - Gas'!D50</f>
        <v>0</v>
      </c>
      <c r="E50" s="3">
        <f>'Residential Equipment - Gas'!E50+'Residential Audit - Gas'!E50+'Nonresidential Equipment - Gas'!E50+'Nonresidential Custom - Gas'!E50+'Nonresidential Audit - Gas'!E50</f>
        <v>0</v>
      </c>
      <c r="F50" s="3">
        <f>'Residential Equipment - Gas'!F50+'Residential Audit - Gas'!F50+'Nonresidential Equipment - Gas'!F50+'Nonresidential Custom - Gas'!F50+'Nonresidential Audit - Gas'!F50</f>
        <v>0</v>
      </c>
      <c r="G50" s="3">
        <f>'Residential Equipment - Gas'!G50+'Residential Audit - Gas'!G50+'Nonresidential Equipment - Gas'!G50+'Nonresidential Custom - Gas'!G50+'Nonresidential Audit - Gas'!G50</f>
        <v>0</v>
      </c>
      <c r="H50" s="3">
        <f>'Residential Equipment - Gas'!H50+'Residential Audit - Gas'!H50+'Nonresidential Equipment - Gas'!H50+'Nonresidential Custom - Gas'!H50+'Nonresidential Audit - Gas'!H50</f>
        <v>0</v>
      </c>
      <c r="I50" s="3">
        <f>'Residential Equipment - Gas'!I50+'Residential Audit - Gas'!I50+'Nonresidential Equipment - Gas'!I50+'Nonresidential Custom - Gas'!I50+'Nonresidential Audit - Gas'!I50</f>
        <v>0</v>
      </c>
      <c r="J50" s="3">
        <f>'Residential Equipment - Gas'!J50+'Residential Audit - Gas'!J50+'Nonresidential Equipment - Gas'!J50+'Nonresidential Custom - Gas'!J50+'Nonresidential Audit - Gas'!J50</f>
        <v>0</v>
      </c>
    </row>
    <row r="51" spans="1:10" x14ac:dyDescent="0.3">
      <c r="A51" s="2">
        <v>28</v>
      </c>
      <c r="B51" s="23">
        <f>'Residential Equipment - Gas'!B51+'Residential Audit - Gas'!B51+'Nonresidential Equipment - Gas'!B51+'Nonresidential Custom - Gas'!B51+'Nonresidential Audit - Gas'!B51</f>
        <v>0</v>
      </c>
      <c r="C51" s="23">
        <f>'Residential Equipment - Gas'!C51+'Residential Audit - Gas'!C51+'Nonresidential Equipment - Gas'!C51+'Nonresidential Custom - Gas'!C51+'Nonresidential Audit - Gas'!C51</f>
        <v>0</v>
      </c>
      <c r="D51" s="3">
        <f>'Residential Equipment - Gas'!D51+'Residential Audit - Gas'!D51+'Nonresidential Equipment - Gas'!D51+'Nonresidential Custom - Gas'!D51+'Nonresidential Audit - Gas'!D51</f>
        <v>0</v>
      </c>
      <c r="E51" s="3">
        <f>'Residential Equipment - Gas'!E51+'Residential Audit - Gas'!E51+'Nonresidential Equipment - Gas'!E51+'Nonresidential Custom - Gas'!E51+'Nonresidential Audit - Gas'!E51</f>
        <v>0</v>
      </c>
      <c r="F51" s="3">
        <f>'Residential Equipment - Gas'!F51+'Residential Audit - Gas'!F51+'Nonresidential Equipment - Gas'!F51+'Nonresidential Custom - Gas'!F51+'Nonresidential Audit - Gas'!F51</f>
        <v>0</v>
      </c>
      <c r="G51" s="3">
        <f>'Residential Equipment - Gas'!G51+'Residential Audit - Gas'!G51+'Nonresidential Equipment - Gas'!G51+'Nonresidential Custom - Gas'!G51+'Nonresidential Audit - Gas'!G51</f>
        <v>0</v>
      </c>
      <c r="H51" s="3">
        <f>'Residential Equipment - Gas'!H51+'Residential Audit - Gas'!H51+'Nonresidential Equipment - Gas'!H51+'Nonresidential Custom - Gas'!H51+'Nonresidential Audit - Gas'!H51</f>
        <v>0</v>
      </c>
      <c r="I51" s="3">
        <f>'Residential Equipment - Gas'!I51+'Residential Audit - Gas'!I51+'Nonresidential Equipment - Gas'!I51+'Nonresidential Custom - Gas'!I51+'Nonresidential Audit - Gas'!I51</f>
        <v>0</v>
      </c>
      <c r="J51" s="3">
        <f>'Residential Equipment - Gas'!J51+'Residential Audit - Gas'!J51+'Nonresidential Equipment - Gas'!J51+'Nonresidential Custom - Gas'!J51+'Nonresidential Audit - Gas'!J51</f>
        <v>0</v>
      </c>
    </row>
    <row r="52" spans="1:10" x14ac:dyDescent="0.3">
      <c r="A52" s="2">
        <v>29</v>
      </c>
      <c r="B52" s="23">
        <f>'Residential Equipment - Gas'!B52+'Residential Audit - Gas'!B52+'Nonresidential Equipment - Gas'!B52+'Nonresidential Custom - Gas'!B52+'Nonresidential Audit - Gas'!B52</f>
        <v>0</v>
      </c>
      <c r="C52" s="23">
        <f>'Residential Equipment - Gas'!C52+'Residential Audit - Gas'!C52+'Nonresidential Equipment - Gas'!C52+'Nonresidential Custom - Gas'!C52+'Nonresidential Audit - Gas'!C52</f>
        <v>0</v>
      </c>
      <c r="D52" s="3">
        <f>'Residential Equipment - Gas'!D52+'Residential Audit - Gas'!D52+'Nonresidential Equipment - Gas'!D52+'Nonresidential Custom - Gas'!D52+'Nonresidential Audit - Gas'!D52</f>
        <v>0</v>
      </c>
      <c r="E52" s="3">
        <f>'Residential Equipment - Gas'!E52+'Residential Audit - Gas'!E52+'Nonresidential Equipment - Gas'!E52+'Nonresidential Custom - Gas'!E52+'Nonresidential Audit - Gas'!E52</f>
        <v>0</v>
      </c>
      <c r="F52" s="3">
        <f>'Residential Equipment - Gas'!F52+'Residential Audit - Gas'!F52+'Nonresidential Equipment - Gas'!F52+'Nonresidential Custom - Gas'!F52+'Nonresidential Audit - Gas'!F52</f>
        <v>0</v>
      </c>
      <c r="G52" s="3">
        <f>'Residential Equipment - Gas'!G52+'Residential Audit - Gas'!G52+'Nonresidential Equipment - Gas'!G52+'Nonresidential Custom - Gas'!G52+'Nonresidential Audit - Gas'!G52</f>
        <v>0</v>
      </c>
      <c r="H52" s="3">
        <f>'Residential Equipment - Gas'!H52+'Residential Audit - Gas'!H52+'Nonresidential Equipment - Gas'!H52+'Nonresidential Custom - Gas'!H52+'Nonresidential Audit - Gas'!H52</f>
        <v>0</v>
      </c>
      <c r="I52" s="3">
        <f>'Residential Equipment - Gas'!I52+'Residential Audit - Gas'!I52+'Nonresidential Equipment - Gas'!I52+'Nonresidential Custom - Gas'!I52+'Nonresidential Audit - Gas'!I52</f>
        <v>0</v>
      </c>
      <c r="J52" s="3">
        <f>'Residential Equipment - Gas'!J52+'Residential Audit - Gas'!J52+'Nonresidential Equipment - Gas'!J52+'Nonresidential Custom - Gas'!J52+'Nonresidential Audit - Gas'!J52</f>
        <v>0</v>
      </c>
    </row>
    <row r="53" spans="1:10" x14ac:dyDescent="0.3">
      <c r="A53" s="5">
        <v>30</v>
      </c>
      <c r="B53" s="24">
        <f>'Residential Equipment - Gas'!B53+'Residential Audit - Gas'!B53+'Nonresidential Equipment - Gas'!B53+'Nonresidential Custom - Gas'!B53+'Nonresidential Audit - Gas'!B53</f>
        <v>0</v>
      </c>
      <c r="C53" s="24">
        <f>'Residential Equipment - Gas'!C53+'Residential Audit - Gas'!C53+'Nonresidential Equipment - Gas'!C53+'Nonresidential Custom - Gas'!C53+'Nonresidential Audit - Gas'!C53</f>
        <v>0</v>
      </c>
      <c r="D53" s="9">
        <f>'Residential Equipment - Gas'!D53+'Residential Audit - Gas'!D53+'Nonresidential Equipment - Gas'!D53+'Nonresidential Custom - Gas'!D53+'Nonresidential Audit - Gas'!D53</f>
        <v>0</v>
      </c>
      <c r="E53" s="9">
        <f>'Residential Equipment - Gas'!E53+'Residential Audit - Gas'!E53+'Nonresidential Equipment - Gas'!E53+'Nonresidential Custom - Gas'!E53+'Nonresidential Audit - Gas'!E53</f>
        <v>0</v>
      </c>
      <c r="F53" s="9">
        <f>'Residential Equipment - Gas'!F53+'Residential Audit - Gas'!F53+'Nonresidential Equipment - Gas'!F53+'Nonresidential Custom - Gas'!F53+'Nonresidential Audit - Gas'!F53</f>
        <v>0</v>
      </c>
      <c r="G53" s="9">
        <f>'Residential Equipment - Gas'!G53+'Residential Audit - Gas'!G53+'Nonresidential Equipment - Gas'!G53+'Nonresidential Custom - Gas'!G53+'Nonresidential Audit - Gas'!G53</f>
        <v>0</v>
      </c>
      <c r="H53" s="9">
        <f>'Residential Equipment - Gas'!H53+'Residential Audit - Gas'!H53+'Nonresidential Equipment - Gas'!H53+'Nonresidential Custom - Gas'!H53+'Nonresidential Audit - Gas'!H53</f>
        <v>0</v>
      </c>
      <c r="I53" s="9">
        <f>'Residential Equipment - Gas'!I53+'Residential Audit - Gas'!I53+'Nonresidential Equipment - Gas'!I53+'Nonresidential Custom - Gas'!I53+'Nonresidential Audit - Gas'!I53</f>
        <v>0</v>
      </c>
      <c r="J53" s="9">
        <f>'Residential Equipment - Gas'!J53+'Residential Audit - Gas'!J53+'Nonresidential Equipment - Gas'!J53+'Nonresidential Custom - Gas'!J53+'Nonresidential Audit - Gas'!J53</f>
        <v>0</v>
      </c>
    </row>
    <row r="54" spans="1:10" x14ac:dyDescent="0.3">
      <c r="A54" s="4" t="s">
        <v>31</v>
      </c>
      <c r="B54" s="23">
        <f>B24+NPV($F$18,B25:B53)</f>
        <v>425992.20424728881</v>
      </c>
      <c r="C54" s="23">
        <f t="shared" ref="C54:J54" si="3">C24+NPV($F$18,C25:C53)</f>
        <v>5445.8619340537198</v>
      </c>
      <c r="D54" s="3">
        <f t="shared" si="3"/>
        <v>591951.00572891184</v>
      </c>
      <c r="E54" s="3">
        <f t="shared" si="3"/>
        <v>0</v>
      </c>
      <c r="F54" s="3">
        <f t="shared" si="3"/>
        <v>0</v>
      </c>
      <c r="G54" s="3">
        <f t="shared" si="3"/>
        <v>3407897.6840597522</v>
      </c>
      <c r="H54" s="3">
        <f t="shared" si="3"/>
        <v>4009595.9000372626</v>
      </c>
      <c r="I54" s="3">
        <f t="shared" si="3"/>
        <v>390911.02565940964</v>
      </c>
      <c r="J54" s="3">
        <f t="shared" si="3"/>
        <v>299988.65173414978</v>
      </c>
    </row>
    <row r="55" spans="1:10" x14ac:dyDescent="0.3">
      <c r="A55" s="4" t="s">
        <v>32</v>
      </c>
      <c r="B55" s="23">
        <f>B24+NPV($G$18,B25:B53)</f>
        <v>561049.43903801532</v>
      </c>
      <c r="C55" s="23">
        <f t="shared" ref="C55:J55" si="4">C24+NPV($G$18,C25:C53)</f>
        <v>7180.9533207381019</v>
      </c>
      <c r="D55" s="3">
        <f t="shared" si="4"/>
        <v>780835.91028669185</v>
      </c>
      <c r="E55" s="3">
        <f t="shared" si="4"/>
        <v>0</v>
      </c>
      <c r="F55" s="3">
        <f t="shared" si="4"/>
        <v>0</v>
      </c>
      <c r="G55" s="3">
        <f t="shared" si="4"/>
        <v>4635983.3246195521</v>
      </c>
      <c r="H55" s="3">
        <f t="shared" si="4"/>
        <v>5475090.448595006</v>
      </c>
      <c r="I55" s="3">
        <f t="shared" si="4"/>
        <v>480625.51403621712</v>
      </c>
      <c r="J55" s="3">
        <f t="shared" si="4"/>
        <v>406261.44261796825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36</v>
      </c>
      <c r="B4" s="1"/>
      <c r="C4" s="1"/>
    </row>
    <row r="6" spans="1:10" ht="15" x14ac:dyDescent="0.25">
      <c r="A6" s="2" t="s">
        <v>0</v>
      </c>
      <c r="B6" s="2"/>
      <c r="C6" s="3">
        <v>4165.2755421026959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277996.65715385112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88661.890000000014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147600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470969.13445049175</v>
      </c>
      <c r="D13" s="16">
        <f>SUM(D54:G54)</f>
        <v>297442.6208699806</v>
      </c>
      <c r="E13" s="16">
        <f>SUM(D54:G54)</f>
        <v>297442.6208699806</v>
      </c>
      <c r="F13" s="16">
        <f>SUM(D54:G54)+I54+C9</f>
        <v>446115.75786856638</v>
      </c>
      <c r="G13" s="16">
        <f>SUM(D55:G55)+J55</f>
        <v>434435.8569741117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277996.65715385112</v>
      </c>
      <c r="D14" s="17">
        <f>H54+C6+C8</f>
        <v>326461.27299400867</v>
      </c>
      <c r="E14" s="17">
        <f>C6+C8</f>
        <v>92827.16554210271</v>
      </c>
      <c r="F14" s="17">
        <f>C6+C7</f>
        <v>282161.93269595382</v>
      </c>
      <c r="G14" s="17">
        <f>C6+C7</f>
        <v>282161.93269595382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192972.47729664063</v>
      </c>
      <c r="D15" s="18">
        <f t="shared" ref="D15:G15" si="0">D13-D14</f>
        <v>-29018.652124028071</v>
      </c>
      <c r="E15" s="18">
        <f t="shared" si="0"/>
        <v>204615.45532787789</v>
      </c>
      <c r="F15" s="18">
        <f t="shared" si="0"/>
        <v>163953.82517261256</v>
      </c>
      <c r="G15" s="18">
        <f t="shared" si="0"/>
        <v>152273.92427815788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1.6941539487283988</v>
      </c>
      <c r="D16" s="19">
        <f t="shared" ref="D16:G16" si="1">IFERROR(D13/D14,0)</f>
        <v>0.91111150226826254</v>
      </c>
      <c r="E16" s="19">
        <f t="shared" si="1"/>
        <v>3.2042626652762811</v>
      </c>
      <c r="F16" s="19">
        <f t="shared" si="1"/>
        <v>1.581062879765863</v>
      </c>
      <c r="G16" s="19">
        <f t="shared" si="1"/>
        <v>1.5396685613230543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95.939477652676445</v>
      </c>
      <c r="D17" s="20">
        <f t="shared" ref="D17:F17" si="2">IFERROR(D14/$B$54,0)</f>
        <v>112.66511016907425</v>
      </c>
      <c r="E17" s="20">
        <f t="shared" si="2"/>
        <v>32.035600230829928</v>
      </c>
      <c r="F17" s="20">
        <f t="shared" si="2"/>
        <v>97.376956663683558</v>
      </c>
      <c r="G17" s="20">
        <f>IFERROR(G14/$B$55,0)</f>
        <v>75.499072741467671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280.74165480477023</v>
      </c>
      <c r="C24" s="7">
        <v>6.5041805923958279E-2</v>
      </c>
      <c r="D24" s="3">
        <v>6074.37</v>
      </c>
      <c r="E24" s="3">
        <v>877.25</v>
      </c>
      <c r="F24" s="3">
        <v>2227.25</v>
      </c>
      <c r="G24" s="3">
        <v>11652</v>
      </c>
      <c r="H24" s="3">
        <v>18020.36</v>
      </c>
      <c r="I24" s="3">
        <v>136.08000000000001</v>
      </c>
      <c r="J24" s="3">
        <v>2083.087</v>
      </c>
    </row>
    <row r="25" spans="1:10" ht="15" x14ac:dyDescent="0.25">
      <c r="A25" s="2">
        <v>2</v>
      </c>
      <c r="B25" s="7">
        <v>280.74165480477023</v>
      </c>
      <c r="C25" s="7">
        <v>6.5041805923958279E-2</v>
      </c>
      <c r="D25" s="3">
        <v>6226.23</v>
      </c>
      <c r="E25" s="3">
        <v>899.18</v>
      </c>
      <c r="F25" s="3">
        <v>2282.94</v>
      </c>
      <c r="G25" s="3">
        <v>12642.92</v>
      </c>
      <c r="H25" s="3">
        <v>18633.060000000001</v>
      </c>
      <c r="I25" s="3">
        <v>136.08000000000001</v>
      </c>
      <c r="J25" s="3">
        <v>2205.127</v>
      </c>
    </row>
    <row r="26" spans="1:10" ht="15" x14ac:dyDescent="0.25">
      <c r="A26" s="2">
        <v>3</v>
      </c>
      <c r="B26" s="7">
        <v>280.74165480477023</v>
      </c>
      <c r="C26" s="7">
        <v>6.5041805923958279E-2</v>
      </c>
      <c r="D26" s="3">
        <v>6381.88</v>
      </c>
      <c r="E26" s="3">
        <v>921.66</v>
      </c>
      <c r="F26" s="3">
        <v>2340.0100000000002</v>
      </c>
      <c r="G26" s="3">
        <v>13267.51</v>
      </c>
      <c r="H26" s="3">
        <v>19266.59</v>
      </c>
      <c r="I26" s="3">
        <v>136.08000000000001</v>
      </c>
      <c r="J26" s="3">
        <v>2291.1059999999998</v>
      </c>
    </row>
    <row r="27" spans="1:10" ht="15" x14ac:dyDescent="0.25">
      <c r="A27" s="2">
        <v>4</v>
      </c>
      <c r="B27" s="7">
        <v>280.74165480477023</v>
      </c>
      <c r="C27" s="7">
        <v>6.5041805923958279E-2</v>
      </c>
      <c r="D27" s="3">
        <v>6541.44</v>
      </c>
      <c r="E27" s="3">
        <v>944.7</v>
      </c>
      <c r="F27" s="3">
        <v>2398.5100000000002</v>
      </c>
      <c r="G27" s="3">
        <v>15083.8</v>
      </c>
      <c r="H27" s="3">
        <v>19921.650000000001</v>
      </c>
      <c r="I27" s="3">
        <v>136.08000000000001</v>
      </c>
      <c r="J27" s="3">
        <v>2496.8449999999998</v>
      </c>
    </row>
    <row r="28" spans="1:10" ht="15" x14ac:dyDescent="0.25">
      <c r="A28" s="2">
        <v>5</v>
      </c>
      <c r="B28" s="7">
        <v>280.74165480477023</v>
      </c>
      <c r="C28" s="7">
        <v>6.5041805923958279E-2</v>
      </c>
      <c r="D28" s="3">
        <v>6704.96</v>
      </c>
      <c r="E28" s="3">
        <v>968.32</v>
      </c>
      <c r="F28" s="3">
        <v>2458.4699999999998</v>
      </c>
      <c r="G28" s="3">
        <v>14619.1</v>
      </c>
      <c r="H28" s="3">
        <v>20599</v>
      </c>
      <c r="I28" s="3">
        <v>136.08000000000001</v>
      </c>
      <c r="J28" s="3">
        <v>2475.085</v>
      </c>
    </row>
    <row r="29" spans="1:10" ht="15" x14ac:dyDescent="0.25">
      <c r="A29" s="2">
        <v>6</v>
      </c>
      <c r="B29" s="7">
        <v>280.74165480477023</v>
      </c>
      <c r="C29" s="7">
        <v>6.5041805923958279E-2</v>
      </c>
      <c r="D29" s="3">
        <v>6872.6</v>
      </c>
      <c r="E29" s="3">
        <v>992.53</v>
      </c>
      <c r="F29" s="3">
        <v>2519.9299999999998</v>
      </c>
      <c r="G29" s="3">
        <v>20304.13</v>
      </c>
      <c r="H29" s="3">
        <v>21299.34</v>
      </c>
      <c r="I29" s="3">
        <v>136.08000000000001</v>
      </c>
      <c r="J29" s="3">
        <v>3068.9190000000003</v>
      </c>
    </row>
    <row r="30" spans="1:10" ht="15" x14ac:dyDescent="0.25">
      <c r="A30" s="2">
        <v>7</v>
      </c>
      <c r="B30" s="7">
        <v>280.74165480477023</v>
      </c>
      <c r="C30" s="7">
        <v>6.5041805923958279E-2</v>
      </c>
      <c r="D30" s="3">
        <v>7044.41</v>
      </c>
      <c r="E30" s="3">
        <v>1017.34</v>
      </c>
      <c r="F30" s="3">
        <v>2582.91</v>
      </c>
      <c r="G30" s="3">
        <v>22337</v>
      </c>
      <c r="H30" s="3">
        <v>22023.53</v>
      </c>
      <c r="I30" s="3">
        <v>136.08000000000001</v>
      </c>
      <c r="J30" s="3">
        <v>3298.1660000000006</v>
      </c>
    </row>
    <row r="31" spans="1:10" ht="15" x14ac:dyDescent="0.25">
      <c r="A31" s="2">
        <v>8</v>
      </c>
      <c r="B31" s="7">
        <v>280.74165480477023</v>
      </c>
      <c r="C31" s="7">
        <v>6.5041805923958279E-2</v>
      </c>
      <c r="D31" s="3">
        <v>7220.51</v>
      </c>
      <c r="E31" s="3">
        <v>1042.77</v>
      </c>
      <c r="F31" s="3">
        <v>2647.49</v>
      </c>
      <c r="G31" s="3">
        <v>20546.57</v>
      </c>
      <c r="H31" s="3">
        <v>22772.33</v>
      </c>
      <c r="I31" s="3">
        <v>136.08000000000001</v>
      </c>
      <c r="J31" s="3">
        <v>3145.7340000000004</v>
      </c>
    </row>
    <row r="32" spans="1:10" ht="15" x14ac:dyDescent="0.25">
      <c r="A32" s="2">
        <v>9</v>
      </c>
      <c r="B32" s="7">
        <v>280.74165480477023</v>
      </c>
      <c r="C32" s="7">
        <v>6.5041805923958279E-2</v>
      </c>
      <c r="D32" s="3">
        <v>7401.04</v>
      </c>
      <c r="E32" s="3">
        <v>1068.8399999999999</v>
      </c>
      <c r="F32" s="3">
        <v>2713.68</v>
      </c>
      <c r="G32" s="3">
        <v>20164.84</v>
      </c>
      <c r="H32" s="3">
        <v>23546.59</v>
      </c>
      <c r="I32" s="3">
        <v>136.08000000000001</v>
      </c>
      <c r="J32" s="3">
        <v>3134.84</v>
      </c>
    </row>
    <row r="33" spans="1:10" ht="15" x14ac:dyDescent="0.25">
      <c r="A33" s="2">
        <v>10</v>
      </c>
      <c r="B33" s="7">
        <v>280.73126100477026</v>
      </c>
      <c r="C33" s="7">
        <v>6.503120592395828E-2</v>
      </c>
      <c r="D33" s="3">
        <v>7584.14</v>
      </c>
      <c r="E33" s="3">
        <v>1095.28</v>
      </c>
      <c r="F33" s="3">
        <v>2780.83</v>
      </c>
      <c r="G33" s="3">
        <v>20882.78</v>
      </c>
      <c r="H33" s="3">
        <v>24345.96</v>
      </c>
      <c r="I33" s="3">
        <v>136.08000000000001</v>
      </c>
      <c r="J33" s="3">
        <v>3234.3029999999999</v>
      </c>
    </row>
    <row r="34" spans="1:10" ht="15" x14ac:dyDescent="0.25">
      <c r="A34" s="2">
        <v>11</v>
      </c>
      <c r="B34" s="7">
        <v>280.73126100477026</v>
      </c>
      <c r="C34" s="7">
        <v>6.503120592395828E-2</v>
      </c>
      <c r="D34" s="3">
        <v>7773.74</v>
      </c>
      <c r="E34" s="3">
        <v>1122.67</v>
      </c>
      <c r="F34" s="3">
        <v>2850.36</v>
      </c>
      <c r="G34" s="3">
        <v>20635.810000000001</v>
      </c>
      <c r="H34" s="3">
        <v>25173.73</v>
      </c>
      <c r="I34" s="3">
        <v>136.08000000000001</v>
      </c>
      <c r="J34" s="3">
        <v>3238.2580000000003</v>
      </c>
    </row>
    <row r="35" spans="1:10" ht="15" x14ac:dyDescent="0.25">
      <c r="A35" s="2">
        <v>12</v>
      </c>
      <c r="B35" s="7">
        <v>277.68308690477028</v>
      </c>
      <c r="C35" s="7">
        <v>6.4667305923958279E-2</v>
      </c>
      <c r="D35" s="3">
        <v>7915.04</v>
      </c>
      <c r="E35" s="3">
        <v>1143.07</v>
      </c>
      <c r="F35" s="3">
        <v>2902.14</v>
      </c>
      <c r="G35" s="3">
        <v>23070.06</v>
      </c>
      <c r="H35" s="3">
        <v>25720.16</v>
      </c>
      <c r="I35" s="3">
        <v>0</v>
      </c>
      <c r="J35" s="3">
        <v>3503.0309999999999</v>
      </c>
    </row>
    <row r="36" spans="1:10" ht="15" x14ac:dyDescent="0.25">
      <c r="A36" s="2">
        <v>13</v>
      </c>
      <c r="B36" s="7">
        <v>277.68308690477028</v>
      </c>
      <c r="C36" s="7">
        <v>6.4667305923958279E-2</v>
      </c>
      <c r="D36" s="3">
        <v>8112.91</v>
      </c>
      <c r="E36" s="3">
        <v>1171.6500000000001</v>
      </c>
      <c r="F36" s="3">
        <v>2974.71</v>
      </c>
      <c r="G36" s="3">
        <v>22703.21</v>
      </c>
      <c r="H36" s="3">
        <v>26594.639999999999</v>
      </c>
      <c r="I36" s="3">
        <v>0</v>
      </c>
      <c r="J36" s="3">
        <v>3496.2479999999996</v>
      </c>
    </row>
    <row r="37" spans="1:10" ht="15" x14ac:dyDescent="0.25">
      <c r="A37" s="2">
        <v>14</v>
      </c>
      <c r="B37" s="7">
        <v>277.68308690477028</v>
      </c>
      <c r="C37" s="7">
        <v>6.4667305923958279E-2</v>
      </c>
      <c r="D37" s="3">
        <v>8315.73</v>
      </c>
      <c r="E37" s="3">
        <v>1200.94</v>
      </c>
      <c r="F37" s="3">
        <v>3049.06</v>
      </c>
      <c r="G37" s="3">
        <v>24078.37</v>
      </c>
      <c r="H37" s="3">
        <v>27498.86</v>
      </c>
      <c r="I37" s="3">
        <v>0</v>
      </c>
      <c r="J37" s="3">
        <v>3664.41</v>
      </c>
    </row>
    <row r="38" spans="1:10" ht="15" x14ac:dyDescent="0.25">
      <c r="A38" s="2">
        <v>15</v>
      </c>
      <c r="B38" s="7">
        <v>277.68308690477028</v>
      </c>
      <c r="C38" s="7">
        <v>6.4667305923958279E-2</v>
      </c>
      <c r="D38" s="3">
        <v>8523.6299999999992</v>
      </c>
      <c r="E38" s="3">
        <v>1230.96</v>
      </c>
      <c r="F38" s="3">
        <v>3125.3</v>
      </c>
      <c r="G38" s="3">
        <v>23555.5</v>
      </c>
      <c r="H38" s="3">
        <v>28433.83</v>
      </c>
      <c r="I38" s="3">
        <v>0</v>
      </c>
      <c r="J38" s="3">
        <v>3643.5390000000002</v>
      </c>
    </row>
    <row r="39" spans="1:10" ht="15" x14ac:dyDescent="0.25">
      <c r="A39" s="2">
        <v>16</v>
      </c>
      <c r="B39" s="7">
        <v>239.62980981113415</v>
      </c>
      <c r="C39" s="7">
        <v>4.1523854244406119E-2</v>
      </c>
      <c r="D39" s="3">
        <v>5013.7299999999996</v>
      </c>
      <c r="E39" s="3">
        <v>724.07</v>
      </c>
      <c r="F39" s="3">
        <v>1838.35</v>
      </c>
      <c r="G39" s="3">
        <v>19959.169999999998</v>
      </c>
      <c r="H39" s="3">
        <v>24852.71</v>
      </c>
      <c r="I39" s="3">
        <v>0</v>
      </c>
      <c r="J39" s="3">
        <v>2753.5320000000002</v>
      </c>
    </row>
    <row r="40" spans="1:10" ht="15" x14ac:dyDescent="0.25">
      <c r="A40" s="2">
        <v>17</v>
      </c>
      <c r="B40" s="7">
        <v>239.62980981113415</v>
      </c>
      <c r="C40" s="7">
        <v>4.1523854244406119E-2</v>
      </c>
      <c r="D40" s="3">
        <v>5139.07</v>
      </c>
      <c r="E40" s="3">
        <v>742.17</v>
      </c>
      <c r="F40" s="3">
        <v>1884.3</v>
      </c>
      <c r="G40" s="3">
        <v>20121.68</v>
      </c>
      <c r="H40" s="3">
        <v>25697.7</v>
      </c>
      <c r="I40" s="3">
        <v>0</v>
      </c>
      <c r="J40" s="3">
        <v>2788.7220000000002</v>
      </c>
    </row>
    <row r="41" spans="1:10" ht="15" x14ac:dyDescent="0.25">
      <c r="A41" s="2">
        <v>18</v>
      </c>
      <c r="B41" s="7">
        <v>239.62980981113415</v>
      </c>
      <c r="C41" s="7">
        <v>4.1523854244406119E-2</v>
      </c>
      <c r="D41" s="3">
        <v>5267.55</v>
      </c>
      <c r="E41" s="3">
        <v>760.72</v>
      </c>
      <c r="F41" s="3">
        <v>1931.42</v>
      </c>
      <c r="G41" s="3">
        <v>20263</v>
      </c>
      <c r="H41" s="3">
        <v>26571.43</v>
      </c>
      <c r="I41" s="3">
        <v>0</v>
      </c>
      <c r="J41" s="3">
        <v>2822.2690000000002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2897.6252941491366</v>
      </c>
      <c r="C54" s="7">
        <f t="shared" ref="C54:J54" si="3">C24+NPV($F$18,C25:C53)</f>
        <v>0.6584975677009991</v>
      </c>
      <c r="D54" s="3">
        <f t="shared" si="3"/>
        <v>71746.421955403333</v>
      </c>
      <c r="E54" s="3">
        <f t="shared" si="3"/>
        <v>10361.466612991804</v>
      </c>
      <c r="F54" s="3">
        <f t="shared" si="3"/>
        <v>26306.783025427616</v>
      </c>
      <c r="G54" s="3">
        <f t="shared" si="3"/>
        <v>189027.94927615786</v>
      </c>
      <c r="H54" s="3">
        <f t="shared" si="3"/>
        <v>233634.10745190596</v>
      </c>
      <c r="I54" s="3">
        <f t="shared" ref="I54" si="4">I24+NPV($F$18,I25:I53)</f>
        <v>1073.1369985857848</v>
      </c>
      <c r="J54" s="3">
        <f t="shared" si="3"/>
        <v>29744.262086998067</v>
      </c>
    </row>
    <row r="55" spans="1:10" x14ac:dyDescent="0.3">
      <c r="A55" s="4" t="s">
        <v>32</v>
      </c>
      <c r="B55" s="7">
        <f>B24+NPV($G$18,B25:B53)</f>
        <v>3737.2900414573846</v>
      </c>
      <c r="C55" s="7">
        <f t="shared" ref="C55:J55" si="5">C24+NPV($G$18,C25:C53)</f>
        <v>0.8427054735695384</v>
      </c>
      <c r="D55" s="3">
        <f t="shared" si="5"/>
        <v>93527.102894406562</v>
      </c>
      <c r="E55" s="3">
        <f t="shared" si="5"/>
        <v>13506.981230378864</v>
      </c>
      <c r="F55" s="3">
        <f t="shared" si="5"/>
        <v>34292.952199510219</v>
      </c>
      <c r="G55" s="3">
        <f t="shared" si="5"/>
        <v>253614.65183398768</v>
      </c>
      <c r="H55" s="3">
        <f t="shared" si="5"/>
        <v>310605.56898918201</v>
      </c>
      <c r="I55" s="3">
        <f t="shared" ref="I55" si="6">I24+NPV($G$18,I25:I53)</f>
        <v>1264.3888015542946</v>
      </c>
      <c r="J55" s="3">
        <f t="shared" si="5"/>
        <v>39494.168815828343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42</v>
      </c>
      <c r="B4" s="1"/>
      <c r="C4" s="1"/>
    </row>
    <row r="6" spans="1:10" ht="15" x14ac:dyDescent="0.25">
      <c r="A6" s="2" t="s">
        <v>0</v>
      </c>
      <c r="B6" s="2"/>
      <c r="C6" s="3">
        <v>377.6471101131699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2648.1574999999998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1962.1200000000001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5213.8704149496571</v>
      </c>
      <c r="D13" s="16">
        <f>SUM(D54:G54)</f>
        <v>3273.0547903134038</v>
      </c>
      <c r="E13" s="16">
        <f>SUM(D54:G54)</f>
        <v>3273.0547903134038</v>
      </c>
      <c r="F13" s="16">
        <f>SUM(D54:G54)+I54+C9</f>
        <v>4221.589125790465</v>
      </c>
      <c r="G13" s="16">
        <f>SUM(D55:G55)+J55</f>
        <v>4582.4989664076566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2648.1574999999998</v>
      </c>
      <c r="D14" s="17">
        <f>H54+C6+C8</f>
        <v>4642.9831895857651</v>
      </c>
      <c r="E14" s="17">
        <f>C6+C8</f>
        <v>2339.76711011317</v>
      </c>
      <c r="F14" s="17">
        <f>C6+C7</f>
        <v>3025.8046101131695</v>
      </c>
      <c r="G14" s="17">
        <f>C6+C7</f>
        <v>3025.8046101131695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2565.7129149496573</v>
      </c>
      <c r="D15" s="18">
        <f t="shared" ref="D15:G15" si="0">D13-D14</f>
        <v>-1369.9283992723613</v>
      </c>
      <c r="E15" s="18">
        <f t="shared" si="0"/>
        <v>933.28768020023381</v>
      </c>
      <c r="F15" s="18">
        <f t="shared" si="0"/>
        <v>1195.7845156772955</v>
      </c>
      <c r="G15" s="18">
        <f t="shared" si="0"/>
        <v>1556.6943562944871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1.968867189715739</v>
      </c>
      <c r="D16" s="19">
        <f t="shared" ref="D16:G16" si="1">IFERROR(D13/D14,0)</f>
        <v>0.70494650888568422</v>
      </c>
      <c r="E16" s="19">
        <f t="shared" si="1"/>
        <v>1.3988805878013613</v>
      </c>
      <c r="F16" s="19">
        <f t="shared" si="1"/>
        <v>1.3951955495343671</v>
      </c>
      <c r="G16" s="19">
        <f t="shared" si="1"/>
        <v>1.5144728615626852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120.55912709927873</v>
      </c>
      <c r="D17" s="20">
        <f t="shared" ref="D17:F17" si="2">IFERROR(D14/$B$54,0)</f>
        <v>211.37489007851113</v>
      </c>
      <c r="E17" s="20">
        <f t="shared" si="2"/>
        <v>106.51944999904491</v>
      </c>
      <c r="F17" s="20">
        <f t="shared" si="2"/>
        <v>137.75176233597026</v>
      </c>
      <c r="G17" s="20">
        <f>IFERROR(G14/$B$55,0)</f>
        <v>110.89740886137005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2.4279845476801825</v>
      </c>
      <c r="C24" s="7">
        <v>1.7498925948042394E-3</v>
      </c>
      <c r="D24" s="3">
        <v>107.91</v>
      </c>
      <c r="E24" s="3">
        <v>15.58</v>
      </c>
      <c r="F24" s="3">
        <v>39.57</v>
      </c>
      <c r="G24" s="3">
        <v>108.55</v>
      </c>
      <c r="H24" s="3">
        <v>209.4</v>
      </c>
      <c r="I24" s="3">
        <v>128.22</v>
      </c>
      <c r="J24" s="3">
        <v>27.161000000000001</v>
      </c>
    </row>
    <row r="25" spans="1:10" ht="15" x14ac:dyDescent="0.25">
      <c r="A25" s="2">
        <v>2</v>
      </c>
      <c r="B25" s="7">
        <v>2.4279845476801825</v>
      </c>
      <c r="C25" s="7">
        <v>1.7498925948042394E-3</v>
      </c>
      <c r="D25" s="3">
        <v>110.6</v>
      </c>
      <c r="E25" s="3">
        <v>15.97</v>
      </c>
      <c r="F25" s="3">
        <v>40.549999999999997</v>
      </c>
      <c r="G25" s="3">
        <v>118.24</v>
      </c>
      <c r="H25" s="3">
        <v>216.52</v>
      </c>
      <c r="I25" s="3">
        <v>128.22</v>
      </c>
      <c r="J25" s="3">
        <v>28.536000000000001</v>
      </c>
    </row>
    <row r="26" spans="1:10" ht="15" x14ac:dyDescent="0.25">
      <c r="A26" s="2">
        <v>3</v>
      </c>
      <c r="B26" s="7">
        <v>2.4279845476801825</v>
      </c>
      <c r="C26" s="7">
        <v>1.7498925948042394E-3</v>
      </c>
      <c r="D26" s="3">
        <v>113.37</v>
      </c>
      <c r="E26" s="3">
        <v>16.36</v>
      </c>
      <c r="F26" s="3">
        <v>41.58</v>
      </c>
      <c r="G26" s="3">
        <v>125.29</v>
      </c>
      <c r="H26" s="3">
        <v>223.88</v>
      </c>
      <c r="I26" s="3">
        <v>128.22</v>
      </c>
      <c r="J26" s="3">
        <v>29.660000000000004</v>
      </c>
    </row>
    <row r="27" spans="1:10" ht="15" x14ac:dyDescent="0.25">
      <c r="A27" s="2">
        <v>4</v>
      </c>
      <c r="B27" s="7">
        <v>2.4279845476801825</v>
      </c>
      <c r="C27" s="7">
        <v>1.7498925948042394E-3</v>
      </c>
      <c r="D27" s="3">
        <v>116.2</v>
      </c>
      <c r="E27" s="3">
        <v>16.78</v>
      </c>
      <c r="F27" s="3">
        <v>42.6</v>
      </c>
      <c r="G27" s="3">
        <v>138.87</v>
      </c>
      <c r="H27" s="3">
        <v>231.49</v>
      </c>
      <c r="I27" s="3">
        <v>128.22</v>
      </c>
      <c r="J27" s="3">
        <v>31.445000000000007</v>
      </c>
    </row>
    <row r="28" spans="1:10" ht="15" x14ac:dyDescent="0.25">
      <c r="A28" s="2">
        <v>5</v>
      </c>
      <c r="B28" s="7">
        <v>2.4279845476801825</v>
      </c>
      <c r="C28" s="7">
        <v>1.7498925948042394E-3</v>
      </c>
      <c r="D28" s="3">
        <v>119.1</v>
      </c>
      <c r="E28" s="3">
        <v>17.21</v>
      </c>
      <c r="F28" s="3">
        <v>43.68</v>
      </c>
      <c r="G28" s="3">
        <v>138.66</v>
      </c>
      <c r="H28" s="3">
        <v>239.38</v>
      </c>
      <c r="I28" s="3">
        <v>128.22</v>
      </c>
      <c r="J28" s="3">
        <v>31.864999999999998</v>
      </c>
    </row>
    <row r="29" spans="1:10" ht="15" x14ac:dyDescent="0.25">
      <c r="A29" s="2">
        <v>6</v>
      </c>
      <c r="B29" s="7">
        <v>2.4279845476801825</v>
      </c>
      <c r="C29" s="7">
        <v>1.7498925948042394E-3</v>
      </c>
      <c r="D29" s="3">
        <v>122.08</v>
      </c>
      <c r="E29" s="3">
        <v>17.62</v>
      </c>
      <c r="F29" s="3">
        <v>44.76</v>
      </c>
      <c r="G29" s="3">
        <v>186.71</v>
      </c>
      <c r="H29" s="3">
        <v>247.5</v>
      </c>
      <c r="I29" s="3">
        <v>128.22</v>
      </c>
      <c r="J29" s="3">
        <v>37.116999999999997</v>
      </c>
    </row>
    <row r="30" spans="1:10" ht="15" x14ac:dyDescent="0.25">
      <c r="A30" s="2">
        <v>7</v>
      </c>
      <c r="B30" s="7">
        <v>2.4279845476801825</v>
      </c>
      <c r="C30" s="7">
        <v>1.7498925948042394E-3</v>
      </c>
      <c r="D30" s="3">
        <v>125.13</v>
      </c>
      <c r="E30" s="3">
        <v>18.07</v>
      </c>
      <c r="F30" s="3">
        <v>45.89</v>
      </c>
      <c r="G30" s="3">
        <v>242.96</v>
      </c>
      <c r="H30" s="3">
        <v>255.91</v>
      </c>
      <c r="I30" s="3">
        <v>128.22</v>
      </c>
      <c r="J30" s="3">
        <v>43.204999999999998</v>
      </c>
    </row>
    <row r="31" spans="1:10" ht="15" x14ac:dyDescent="0.25">
      <c r="A31" s="2">
        <v>8</v>
      </c>
      <c r="B31" s="7">
        <v>2.4279845476801825</v>
      </c>
      <c r="C31" s="7">
        <v>1.7498925948042394E-3</v>
      </c>
      <c r="D31" s="3">
        <v>128.26</v>
      </c>
      <c r="E31" s="3">
        <v>18.52</v>
      </c>
      <c r="F31" s="3">
        <v>47.03</v>
      </c>
      <c r="G31" s="3">
        <v>209.37</v>
      </c>
      <c r="H31" s="3">
        <v>264.62</v>
      </c>
      <c r="I31" s="3">
        <v>128.22</v>
      </c>
      <c r="J31" s="3">
        <v>40.318000000000005</v>
      </c>
    </row>
    <row r="32" spans="1:10" ht="15" x14ac:dyDescent="0.25">
      <c r="A32" s="2">
        <v>9</v>
      </c>
      <c r="B32" s="7">
        <v>2.4279845476801825</v>
      </c>
      <c r="C32" s="7">
        <v>1.7498925948042394E-3</v>
      </c>
      <c r="D32" s="3">
        <v>131.47</v>
      </c>
      <c r="E32" s="3">
        <v>19</v>
      </c>
      <c r="F32" s="3">
        <v>48.21</v>
      </c>
      <c r="G32" s="3">
        <v>185.94</v>
      </c>
      <c r="H32" s="3">
        <v>273.62</v>
      </c>
      <c r="I32" s="3">
        <v>128.22</v>
      </c>
      <c r="J32" s="3">
        <v>38.462000000000003</v>
      </c>
    </row>
    <row r="33" spans="1:10" ht="15" x14ac:dyDescent="0.25">
      <c r="A33" s="2">
        <v>10</v>
      </c>
      <c r="B33" s="7">
        <v>2.4279845476801825</v>
      </c>
      <c r="C33" s="7">
        <v>1.7498925948042394E-3</v>
      </c>
      <c r="D33" s="3">
        <v>134.75</v>
      </c>
      <c r="E33" s="3">
        <v>19.45</v>
      </c>
      <c r="F33" s="3">
        <v>49.41</v>
      </c>
      <c r="G33" s="3">
        <v>189.78</v>
      </c>
      <c r="H33" s="3">
        <v>282.93</v>
      </c>
      <c r="I33" s="3">
        <v>128.22</v>
      </c>
      <c r="J33" s="3">
        <v>39.338999999999999</v>
      </c>
    </row>
    <row r="34" spans="1:10" ht="15" x14ac:dyDescent="0.25">
      <c r="A34" s="2">
        <v>11</v>
      </c>
      <c r="B34" s="7">
        <v>1.6217945476801825</v>
      </c>
      <c r="C34" s="7">
        <v>1.6536361133506171E-3</v>
      </c>
      <c r="D34" s="3">
        <v>124.43</v>
      </c>
      <c r="E34" s="3">
        <v>17.97</v>
      </c>
      <c r="F34" s="3">
        <v>45.62</v>
      </c>
      <c r="G34" s="3">
        <v>130.94999999999999</v>
      </c>
      <c r="H34" s="3">
        <v>195.8</v>
      </c>
      <c r="I34" s="3">
        <v>0</v>
      </c>
      <c r="J34" s="3">
        <v>31.897000000000006</v>
      </c>
    </row>
    <row r="35" spans="1:10" ht="15" x14ac:dyDescent="0.25">
      <c r="A35" s="2">
        <v>12</v>
      </c>
      <c r="B35" s="7">
        <v>1.6217945476801825</v>
      </c>
      <c r="C35" s="7">
        <v>1.6536361133506171E-3</v>
      </c>
      <c r="D35" s="3">
        <v>127.55</v>
      </c>
      <c r="E35" s="3">
        <v>18.420000000000002</v>
      </c>
      <c r="F35" s="3">
        <v>46.77</v>
      </c>
      <c r="G35" s="3">
        <v>149.37</v>
      </c>
      <c r="H35" s="3">
        <v>202.45</v>
      </c>
      <c r="I35" s="3">
        <v>0</v>
      </c>
      <c r="J35" s="3">
        <v>34.211000000000006</v>
      </c>
    </row>
    <row r="36" spans="1:10" ht="15" x14ac:dyDescent="0.25">
      <c r="A36" s="2">
        <v>13</v>
      </c>
      <c r="B36" s="7">
        <v>1.6217945476801825</v>
      </c>
      <c r="C36" s="7">
        <v>1.6536361133506171E-3</v>
      </c>
      <c r="D36" s="3">
        <v>130.74</v>
      </c>
      <c r="E36" s="3">
        <v>18.88</v>
      </c>
      <c r="F36" s="3">
        <v>47.93</v>
      </c>
      <c r="G36" s="3">
        <v>157.63999999999999</v>
      </c>
      <c r="H36" s="3">
        <v>209.34</v>
      </c>
      <c r="I36" s="3">
        <v>0</v>
      </c>
      <c r="J36" s="3">
        <v>35.518999999999998</v>
      </c>
    </row>
    <row r="37" spans="1:10" ht="15" x14ac:dyDescent="0.25">
      <c r="A37" s="2">
        <v>14</v>
      </c>
      <c r="B37" s="7">
        <v>1.2070745476801825</v>
      </c>
      <c r="C37" s="7">
        <v>1.6041198851805254E-3</v>
      </c>
      <c r="D37" s="3">
        <v>126.42</v>
      </c>
      <c r="E37" s="3">
        <v>18.260000000000002</v>
      </c>
      <c r="F37" s="3">
        <v>46.35</v>
      </c>
      <c r="G37" s="3">
        <v>135.05000000000001</v>
      </c>
      <c r="H37" s="3">
        <v>161.44999999999999</v>
      </c>
      <c r="I37" s="3">
        <v>0</v>
      </c>
      <c r="J37" s="3">
        <v>32.608000000000004</v>
      </c>
    </row>
    <row r="38" spans="1:10" ht="15" x14ac:dyDescent="0.25">
      <c r="A38" s="2">
        <v>15</v>
      </c>
      <c r="B38" s="7">
        <v>1.2070745476801825</v>
      </c>
      <c r="C38" s="7">
        <v>1.6041198851805254E-3</v>
      </c>
      <c r="D38" s="3">
        <v>129.58000000000001</v>
      </c>
      <c r="E38" s="3">
        <v>18.71</v>
      </c>
      <c r="F38" s="3">
        <v>47.51</v>
      </c>
      <c r="G38" s="3">
        <v>114.85</v>
      </c>
      <c r="H38" s="3">
        <v>166.94</v>
      </c>
      <c r="I38" s="3">
        <v>0</v>
      </c>
      <c r="J38" s="3">
        <v>31.064999999999998</v>
      </c>
    </row>
    <row r="39" spans="1:10" ht="15" x14ac:dyDescent="0.25">
      <c r="A39" s="2">
        <v>16</v>
      </c>
      <c r="B39" s="7">
        <v>0.58578118368018262</v>
      </c>
      <c r="C39" s="7">
        <v>7.7846330776492592E-4</v>
      </c>
      <c r="D39" s="3">
        <v>0</v>
      </c>
      <c r="E39" s="3">
        <v>0</v>
      </c>
      <c r="F39" s="3">
        <v>0</v>
      </c>
      <c r="G39" s="3">
        <v>48.85</v>
      </c>
      <c r="H39" s="3">
        <v>81.180000000000007</v>
      </c>
      <c r="I39" s="3">
        <v>0</v>
      </c>
      <c r="J39" s="3">
        <v>4.8850000000000007</v>
      </c>
    </row>
    <row r="40" spans="1:10" ht="15" x14ac:dyDescent="0.25">
      <c r="A40" s="2">
        <v>17</v>
      </c>
      <c r="B40" s="7">
        <v>0.58578118368018262</v>
      </c>
      <c r="C40" s="7">
        <v>7.7846330776492592E-4</v>
      </c>
      <c r="D40" s="3">
        <v>0</v>
      </c>
      <c r="E40" s="3">
        <v>0</v>
      </c>
      <c r="F40" s="3">
        <v>0</v>
      </c>
      <c r="G40" s="3">
        <v>49.48</v>
      </c>
      <c r="H40" s="3">
        <v>83.94</v>
      </c>
      <c r="I40" s="3">
        <v>0</v>
      </c>
      <c r="J40" s="3">
        <v>4.9480000000000004</v>
      </c>
    </row>
    <row r="41" spans="1:10" ht="15" x14ac:dyDescent="0.25">
      <c r="A41" s="2">
        <v>18</v>
      </c>
      <c r="B41" s="7">
        <v>0.58578118368018262</v>
      </c>
      <c r="C41" s="7">
        <v>7.7846330776492592E-4</v>
      </c>
      <c r="D41" s="3">
        <v>0</v>
      </c>
      <c r="E41" s="3">
        <v>0</v>
      </c>
      <c r="F41" s="3">
        <v>0</v>
      </c>
      <c r="G41" s="3">
        <v>49.15</v>
      </c>
      <c r="H41" s="3">
        <v>86.79</v>
      </c>
      <c r="I41" s="3">
        <v>0</v>
      </c>
      <c r="J41" s="3">
        <v>4.915</v>
      </c>
    </row>
    <row r="42" spans="1:10" ht="15" x14ac:dyDescent="0.25">
      <c r="A42" s="2">
        <v>19</v>
      </c>
      <c r="B42" s="7">
        <v>0.58578118368018262</v>
      </c>
      <c r="C42" s="7">
        <v>7.7846330776492592E-4</v>
      </c>
      <c r="D42" s="3">
        <v>0</v>
      </c>
      <c r="E42" s="3">
        <v>0</v>
      </c>
      <c r="F42" s="3">
        <v>0</v>
      </c>
      <c r="G42" s="3">
        <v>50.81</v>
      </c>
      <c r="H42" s="3">
        <v>89.74</v>
      </c>
      <c r="I42" s="3">
        <v>0</v>
      </c>
      <c r="J42" s="3">
        <v>5.0810000000000004</v>
      </c>
    </row>
    <row r="43" spans="1:10" ht="15" x14ac:dyDescent="0.25">
      <c r="A43" s="2">
        <v>20</v>
      </c>
      <c r="B43" s="7">
        <v>0.58578118368018262</v>
      </c>
      <c r="C43" s="7">
        <v>7.7846330776492592E-4</v>
      </c>
      <c r="D43" s="3">
        <v>0</v>
      </c>
      <c r="E43" s="3">
        <v>0</v>
      </c>
      <c r="F43" s="3">
        <v>0</v>
      </c>
      <c r="G43" s="3">
        <v>52.34</v>
      </c>
      <c r="H43" s="3">
        <v>92.79</v>
      </c>
      <c r="I43" s="3">
        <v>0</v>
      </c>
      <c r="J43" s="3">
        <v>5.2340000000000009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21.965632662712295</v>
      </c>
      <c r="C54" s="7">
        <f t="shared" ref="C54:J54" si="3">C24+NPV($F$18,C25:C53)</f>
        <v>1.7581122097159417E-2</v>
      </c>
      <c r="D54" s="3">
        <f t="shared" si="3"/>
        <v>1152.7723553431313</v>
      </c>
      <c r="E54" s="3">
        <f t="shared" si="3"/>
        <v>166.46098855568891</v>
      </c>
      <c r="F54" s="3">
        <f t="shared" si="3"/>
        <v>422.69557394474145</v>
      </c>
      <c r="G54" s="3">
        <f t="shared" si="3"/>
        <v>1531.1258724698421</v>
      </c>
      <c r="H54" s="3">
        <f t="shared" si="3"/>
        <v>2303.2160794725955</v>
      </c>
      <c r="I54" s="3">
        <f t="shared" si="3"/>
        <v>948.53433547706106</v>
      </c>
      <c r="J54" s="3">
        <f t="shared" si="3"/>
        <v>327.30547903134038</v>
      </c>
    </row>
    <row r="55" spans="1:10" x14ac:dyDescent="0.3">
      <c r="A55" s="4" t="s">
        <v>32</v>
      </c>
      <c r="B55" s="7">
        <f>B24+NPV($G$18,B25:B53)</f>
        <v>27.284718743028961</v>
      </c>
      <c r="C55" s="7">
        <f t="shared" ref="C55:J55" si="4">C24+NPV($G$18,C25:C53)</f>
        <v>2.2554670277678972E-2</v>
      </c>
      <c r="D55" s="3">
        <f t="shared" si="4"/>
        <v>1450.721897972991</v>
      </c>
      <c r="E55" s="3">
        <f t="shared" si="4"/>
        <v>209.48798765648354</v>
      </c>
      <c r="F55" s="3">
        <f t="shared" si="4"/>
        <v>531.94333545210679</v>
      </c>
      <c r="G55" s="3">
        <f t="shared" si="4"/>
        <v>1973.7549301981064</v>
      </c>
      <c r="H55" s="3">
        <f t="shared" si="4"/>
        <v>2937.0715659751718</v>
      </c>
      <c r="I55" s="3">
        <f t="shared" si="4"/>
        <v>1100.9852219043801</v>
      </c>
      <c r="J55" s="3">
        <f t="shared" si="4"/>
        <v>416.59081512796888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="80" zoomScaleNormal="80" zoomScaleSheetLayoutView="7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8" width="15.88671875" customWidth="1"/>
    <col min="9" max="9" width="16" customWidth="1"/>
    <col min="10" max="10" width="14.6640625" customWidth="1"/>
    <col min="11" max="11" width="14.44140625" customWidth="1"/>
    <col min="12" max="12" width="13.109375" customWidth="1"/>
  </cols>
  <sheetData>
    <row r="1" spans="1:12" ht="18" x14ac:dyDescent="0.25">
      <c r="A1" s="10" t="s">
        <v>34</v>
      </c>
      <c r="B1" s="1"/>
      <c r="C1" s="1"/>
    </row>
    <row r="2" spans="1:12" ht="18" x14ac:dyDescent="0.25">
      <c r="A2" s="10" t="s">
        <v>35</v>
      </c>
      <c r="B2" s="1"/>
      <c r="C2" s="1"/>
    </row>
    <row r="3" spans="1:12" ht="18" x14ac:dyDescent="0.25">
      <c r="A3" s="10" t="s">
        <v>37</v>
      </c>
      <c r="B3" s="1"/>
      <c r="C3" s="1"/>
    </row>
    <row r="4" spans="1:12" ht="18" x14ac:dyDescent="0.25">
      <c r="A4" s="10" t="s">
        <v>50</v>
      </c>
      <c r="B4" s="1"/>
      <c r="C4" s="1"/>
    </row>
    <row r="6" spans="1:12" ht="15" x14ac:dyDescent="0.25">
      <c r="A6" s="14" t="s">
        <v>0</v>
      </c>
      <c r="B6" s="14"/>
      <c r="C6" s="15">
        <v>5440.3185015284544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15" x14ac:dyDescent="0.25">
      <c r="A7" s="14" t="s">
        <v>62</v>
      </c>
      <c r="B7" s="14"/>
      <c r="C7" s="15">
        <v>4229.28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5" x14ac:dyDescent="0.25">
      <c r="A8" s="14" t="s">
        <v>1</v>
      </c>
      <c r="B8" s="14"/>
      <c r="C8" s="15">
        <v>7352.5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5" x14ac:dyDescent="0.25">
      <c r="A9" s="14" t="s">
        <v>2</v>
      </c>
      <c r="B9" s="14"/>
      <c r="C9" s="15">
        <v>7352.5</v>
      </c>
      <c r="D9" s="14"/>
      <c r="E9" s="14"/>
      <c r="F9" s="14"/>
      <c r="G9" s="21"/>
      <c r="H9" s="14"/>
      <c r="I9" s="14"/>
      <c r="J9" s="14"/>
      <c r="K9" s="14"/>
      <c r="L9" s="14"/>
    </row>
    <row r="10" spans="1:12" ht="15" x14ac:dyDescent="0.25">
      <c r="A10" s="14" t="s">
        <v>56</v>
      </c>
      <c r="B10" s="14"/>
      <c r="C10" s="25"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x14ac:dyDescent="0.25">
      <c r="A11" s="14"/>
      <c r="B11" s="14"/>
      <c r="C11" s="21"/>
      <c r="D11" s="21" t="s">
        <v>3</v>
      </c>
      <c r="E11" s="21"/>
      <c r="F11" s="21" t="s">
        <v>4</v>
      </c>
      <c r="G11" s="21"/>
      <c r="H11" s="14"/>
      <c r="I11" s="14"/>
      <c r="J11" s="14"/>
      <c r="K11" s="14"/>
      <c r="L11" s="14"/>
    </row>
    <row r="12" spans="1:12" ht="15" x14ac:dyDescent="0.25">
      <c r="A12" s="26" t="s">
        <v>5</v>
      </c>
      <c r="B12" s="26"/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14"/>
      <c r="I12" s="14"/>
      <c r="J12" s="14"/>
      <c r="K12" s="14"/>
      <c r="L12" s="14"/>
    </row>
    <row r="13" spans="1:12" ht="15" x14ac:dyDescent="0.25">
      <c r="A13" s="14" t="s">
        <v>11</v>
      </c>
      <c r="B13" s="14"/>
      <c r="C13" s="16">
        <f>H53+I53+C9+C10</f>
        <v>7408.86</v>
      </c>
      <c r="D13" s="16">
        <f>SUM(D53:G53)</f>
        <v>21462.63</v>
      </c>
      <c r="E13" s="16">
        <f>SUM(D53:G53)</f>
        <v>21462.63</v>
      </c>
      <c r="F13" s="16">
        <f>SUM(D53:G53)+I53+C10</f>
        <v>21462.63</v>
      </c>
      <c r="G13" s="16">
        <f>SUM(D54:G54)+J54</f>
        <v>23608.893</v>
      </c>
      <c r="H13" s="14"/>
      <c r="I13" s="14"/>
      <c r="J13" s="14"/>
      <c r="K13" s="14"/>
      <c r="L13" s="14"/>
    </row>
    <row r="14" spans="1:12" ht="15" x14ac:dyDescent="0.25">
      <c r="A14" s="26" t="s">
        <v>12</v>
      </c>
      <c r="B14" s="26"/>
      <c r="C14" s="17">
        <f>C8</f>
        <v>7352.5</v>
      </c>
      <c r="D14" s="17">
        <f>H53+C6+C9+K53+L53</f>
        <v>95831.374476661047</v>
      </c>
      <c r="E14" s="17">
        <f>C6+C9+K53+L53</f>
        <v>95775.014476661047</v>
      </c>
      <c r="F14" s="17">
        <f>C6+C8+K53</f>
        <v>25747.327494112043</v>
      </c>
      <c r="G14" s="17">
        <f>C6+C8+K54</f>
        <v>29162.474343457892</v>
      </c>
      <c r="H14" s="14"/>
      <c r="I14" s="14"/>
      <c r="J14" s="14"/>
      <c r="K14" s="14"/>
      <c r="L14" s="14"/>
    </row>
    <row r="15" spans="1:12" ht="15" x14ac:dyDescent="0.25">
      <c r="A15" s="27" t="s">
        <v>13</v>
      </c>
      <c r="B15" s="27"/>
      <c r="C15" s="18">
        <f>C13-C14</f>
        <v>56.359999999999673</v>
      </c>
      <c r="D15" s="18">
        <f t="shared" ref="D15:G15" si="0">D13-D14</f>
        <v>-74368.744476661042</v>
      </c>
      <c r="E15" s="18">
        <f t="shared" si="0"/>
        <v>-74312.384476661042</v>
      </c>
      <c r="F15" s="18">
        <f t="shared" si="0"/>
        <v>-4284.6974941120425</v>
      </c>
      <c r="G15" s="18">
        <f t="shared" si="0"/>
        <v>-5553.5813434578922</v>
      </c>
      <c r="H15" s="14"/>
      <c r="I15" s="14"/>
      <c r="J15" s="14"/>
      <c r="K15" s="14"/>
      <c r="L15" s="14"/>
    </row>
    <row r="16" spans="1:12" ht="15" x14ac:dyDescent="0.25">
      <c r="A16" s="14" t="s">
        <v>14</v>
      </c>
      <c r="B16" s="14"/>
      <c r="C16" s="19">
        <f>IF(C14&gt;0,C13/C14,0)</f>
        <v>1.0076654199251955</v>
      </c>
      <c r="D16" s="19">
        <f>D13/D14</f>
        <v>0.22396245610801555</v>
      </c>
      <c r="E16" s="19">
        <f>E13/E14</f>
        <v>0.2240942496044219</v>
      </c>
      <c r="F16" s="19">
        <f>F13/F14</f>
        <v>0.83358670933548829</v>
      </c>
      <c r="G16" s="19">
        <f>G13/G14</f>
        <v>0.80956412415314327</v>
      </c>
      <c r="H16" s="14"/>
      <c r="I16" s="14"/>
      <c r="J16" s="14"/>
      <c r="K16" s="14"/>
      <c r="L16" s="14"/>
    </row>
    <row r="17" spans="1:12" ht="15" x14ac:dyDescent="0.25">
      <c r="A17" s="14" t="s">
        <v>55</v>
      </c>
      <c r="B17" s="14"/>
      <c r="C17" s="20">
        <f>IFERROR(C14/C53/1000,0)</f>
        <v>57.698027625396094</v>
      </c>
      <c r="D17" s="20">
        <f>IFERROR(D14/D53/1000,0)</f>
        <v>6.7687801803706805E-3</v>
      </c>
      <c r="E17" s="20">
        <f>IFERROR(E14/E53/1000,0)</f>
        <v>4.6841993933729675E-2</v>
      </c>
      <c r="F17" s="20">
        <f>IFERROR(F14/F53/1000,0)</f>
        <v>4.9598408629501003E-3</v>
      </c>
      <c r="G17" s="20">
        <f>IFERROR(G14/G53/1000,0)</f>
        <v>0.42276709688979258</v>
      </c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21" t="s">
        <v>16</v>
      </c>
      <c r="E19" s="21" t="s">
        <v>16</v>
      </c>
      <c r="F19" s="21" t="s">
        <v>16</v>
      </c>
      <c r="G19" s="21"/>
      <c r="H19" s="21"/>
      <c r="I19" s="21"/>
      <c r="J19" s="21"/>
      <c r="K19" s="34" t="s">
        <v>63</v>
      </c>
      <c r="L19" s="35"/>
    </row>
    <row r="20" spans="1:12" ht="15" x14ac:dyDescent="0.25">
      <c r="A20" s="14"/>
      <c r="B20" s="21" t="s">
        <v>17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16</v>
      </c>
      <c r="H20" s="21"/>
      <c r="I20" s="21"/>
      <c r="J20" s="21"/>
      <c r="K20" s="34" t="s">
        <v>51</v>
      </c>
      <c r="L20" s="34" t="s">
        <v>63</v>
      </c>
    </row>
    <row r="21" spans="1:12" ht="15" x14ac:dyDescent="0.25">
      <c r="A21" s="14"/>
      <c r="B21" s="21" t="s">
        <v>21</v>
      </c>
      <c r="C21" s="21" t="s">
        <v>22</v>
      </c>
      <c r="D21" s="21" t="s">
        <v>23</v>
      </c>
      <c r="E21" s="21" t="s">
        <v>23</v>
      </c>
      <c r="F21" s="21" t="s">
        <v>23</v>
      </c>
      <c r="G21" s="21" t="s">
        <v>21</v>
      </c>
      <c r="H21" s="21" t="s">
        <v>24</v>
      </c>
      <c r="I21" s="21" t="s">
        <v>57</v>
      </c>
      <c r="J21" s="21"/>
      <c r="K21" s="36" t="s">
        <v>52</v>
      </c>
      <c r="L21" s="36" t="s">
        <v>51</v>
      </c>
    </row>
    <row r="22" spans="1:12" ht="15" x14ac:dyDescent="0.25">
      <c r="A22" s="13" t="s">
        <v>25</v>
      </c>
      <c r="B22" s="13" t="s">
        <v>26</v>
      </c>
      <c r="C22" s="13" t="s">
        <v>27</v>
      </c>
      <c r="D22" s="22" t="s">
        <v>28</v>
      </c>
      <c r="E22" s="22" t="s">
        <v>28</v>
      </c>
      <c r="F22" s="22" t="s">
        <v>28</v>
      </c>
      <c r="G22" s="22" t="s">
        <v>28</v>
      </c>
      <c r="H22" s="22" t="s">
        <v>29</v>
      </c>
      <c r="I22" s="22" t="s">
        <v>58</v>
      </c>
      <c r="J22" s="22" t="s">
        <v>30</v>
      </c>
      <c r="K22" s="37" t="s">
        <v>53</v>
      </c>
      <c r="L22" s="37" t="s">
        <v>54</v>
      </c>
    </row>
    <row r="23" spans="1:12" ht="15" x14ac:dyDescent="0.25">
      <c r="A23" s="14">
        <v>1</v>
      </c>
      <c r="B23" s="28">
        <v>0.62540777032727224</v>
      </c>
      <c r="C23" s="28">
        <v>0.12743069915207567</v>
      </c>
      <c r="D23" s="15">
        <v>14157.85</v>
      </c>
      <c r="E23" s="15">
        <v>2044.64</v>
      </c>
      <c r="F23" s="15">
        <v>5191.16</v>
      </c>
      <c r="G23" s="15">
        <v>68.98</v>
      </c>
      <c r="H23" s="15">
        <v>56.36</v>
      </c>
      <c r="I23" s="15">
        <v>0</v>
      </c>
      <c r="J23" s="15">
        <v>2146.2630000000004</v>
      </c>
      <c r="K23" s="3">
        <v>1211.0385015284546</v>
      </c>
      <c r="L23" s="3">
        <v>7352.5</v>
      </c>
    </row>
    <row r="24" spans="1:12" ht="15" x14ac:dyDescent="0.25">
      <c r="A24" s="14">
        <v>2</v>
      </c>
      <c r="B24" s="28">
        <v>0</v>
      </c>
      <c r="C24" s="28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>
        <v>1235.2592715590238</v>
      </c>
      <c r="L24" s="3">
        <v>7352.5</v>
      </c>
    </row>
    <row r="25" spans="1:12" ht="15" x14ac:dyDescent="0.25">
      <c r="A25" s="14">
        <v>3</v>
      </c>
      <c r="B25" s="28">
        <v>0</v>
      </c>
      <c r="C25" s="28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>
        <v>1259.9644569902043</v>
      </c>
      <c r="L25" s="3">
        <v>7352.5</v>
      </c>
    </row>
    <row r="26" spans="1:12" ht="15" x14ac:dyDescent="0.25">
      <c r="A26" s="14">
        <v>4</v>
      </c>
      <c r="B26" s="28">
        <v>0</v>
      </c>
      <c r="C26" s="28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>
        <v>1285.1637461300083</v>
      </c>
      <c r="L26" s="3">
        <v>7352.5</v>
      </c>
    </row>
    <row r="27" spans="1:12" ht="15" x14ac:dyDescent="0.25">
      <c r="A27" s="14">
        <v>5</v>
      </c>
      <c r="B27" s="28">
        <v>0</v>
      </c>
      <c r="C27" s="28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3">
        <v>1310.8670210526086</v>
      </c>
      <c r="L27" s="3">
        <v>7352.5</v>
      </c>
    </row>
    <row r="28" spans="1:12" ht="15" x14ac:dyDescent="0.25">
      <c r="A28" s="14">
        <v>6</v>
      </c>
      <c r="B28" s="28">
        <v>0</v>
      </c>
      <c r="C28" s="28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3">
        <v>1337.0843614736607</v>
      </c>
      <c r="L28" s="3">
        <v>7352.5</v>
      </c>
    </row>
    <row r="29" spans="1:12" ht="15" x14ac:dyDescent="0.25">
      <c r="A29" s="14">
        <v>7</v>
      </c>
      <c r="B29" s="28">
        <v>0</v>
      </c>
      <c r="C29" s="28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3">
        <v>1363.8260487031339</v>
      </c>
      <c r="L29" s="3">
        <v>7352.5</v>
      </c>
    </row>
    <row r="30" spans="1:12" ht="15" x14ac:dyDescent="0.25">
      <c r="A30" s="14">
        <v>8</v>
      </c>
      <c r="B30" s="28">
        <v>0</v>
      </c>
      <c r="C30" s="28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3">
        <v>1391.1025696771967</v>
      </c>
      <c r="L30" s="3">
        <v>7352.5</v>
      </c>
    </row>
    <row r="31" spans="1:12" ht="15" x14ac:dyDescent="0.25">
      <c r="A31" s="14">
        <v>9</v>
      </c>
      <c r="B31" s="28">
        <v>0</v>
      </c>
      <c r="C31" s="28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">
        <v>1418.9246210707406</v>
      </c>
      <c r="L31" s="3">
        <v>7352.5</v>
      </c>
    </row>
    <row r="32" spans="1:12" ht="15" x14ac:dyDescent="0.25">
      <c r="A32" s="14">
        <v>10</v>
      </c>
      <c r="B32" s="28">
        <v>0</v>
      </c>
      <c r="C32" s="28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3">
        <v>1447.3031134921555</v>
      </c>
      <c r="L32" s="3">
        <v>7352.5</v>
      </c>
    </row>
    <row r="33" spans="1:12" ht="15" x14ac:dyDescent="0.25">
      <c r="A33" s="14">
        <v>11</v>
      </c>
      <c r="B33" s="28">
        <v>0</v>
      </c>
      <c r="C33" s="28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3">
        <v>1476.2491757619987</v>
      </c>
      <c r="L33" s="3">
        <v>7352.5</v>
      </c>
    </row>
    <row r="34" spans="1:12" ht="15" x14ac:dyDescent="0.25">
      <c r="A34" s="14">
        <v>12</v>
      </c>
      <c r="B34" s="28">
        <v>0</v>
      </c>
      <c r="C34" s="28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3">
        <v>1505.7741592772386</v>
      </c>
      <c r="L34" s="3">
        <v>7352.5</v>
      </c>
    </row>
    <row r="35" spans="1:12" ht="15" x14ac:dyDescent="0.25">
      <c r="A35" s="14">
        <v>13</v>
      </c>
      <c r="B35" s="28">
        <v>0</v>
      </c>
      <c r="C35" s="28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3">
        <v>1535.8896424627833</v>
      </c>
      <c r="L35" s="3">
        <v>7352.5</v>
      </c>
    </row>
    <row r="36" spans="1:12" ht="15" x14ac:dyDescent="0.25">
      <c r="A36" s="14">
        <v>14</v>
      </c>
      <c r="B36" s="28">
        <v>0</v>
      </c>
      <c r="C36" s="28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3">
        <v>1566.6074353120389</v>
      </c>
      <c r="L36" s="3">
        <v>7352.5</v>
      </c>
    </row>
    <row r="37" spans="1:12" ht="15" x14ac:dyDescent="0.25">
      <c r="A37" s="14">
        <v>15</v>
      </c>
      <c r="B37" s="28">
        <v>0</v>
      </c>
      <c r="C37" s="28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3">
        <v>1597.9395840182797</v>
      </c>
      <c r="L37" s="3">
        <v>7352.5</v>
      </c>
    </row>
    <row r="38" spans="1:12" ht="15" x14ac:dyDescent="0.25">
      <c r="A38" s="14">
        <v>16</v>
      </c>
      <c r="B38" s="28">
        <v>0</v>
      </c>
      <c r="C38" s="28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">
        <v>0</v>
      </c>
      <c r="L38" s="3">
        <v>0</v>
      </c>
    </row>
    <row r="39" spans="1:12" ht="15" x14ac:dyDescent="0.25">
      <c r="A39" s="14">
        <v>17</v>
      </c>
      <c r="B39" s="28">
        <v>0</v>
      </c>
      <c r="C39" s="28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">
        <v>0</v>
      </c>
      <c r="L39" s="3">
        <v>0</v>
      </c>
    </row>
    <row r="40" spans="1:12" ht="15" x14ac:dyDescent="0.25">
      <c r="A40" s="14">
        <v>18</v>
      </c>
      <c r="B40" s="28">
        <v>0</v>
      </c>
      <c r="C40" s="28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">
        <v>0</v>
      </c>
      <c r="L40" s="3">
        <v>0</v>
      </c>
    </row>
    <row r="41" spans="1:12" ht="15" x14ac:dyDescent="0.25">
      <c r="A41" s="14">
        <v>19</v>
      </c>
      <c r="B41" s="28">
        <v>0</v>
      </c>
      <c r="C41" s="28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">
        <v>0</v>
      </c>
      <c r="L41" s="3">
        <v>0</v>
      </c>
    </row>
    <row r="42" spans="1:12" ht="15" x14ac:dyDescent="0.25">
      <c r="A42" s="14">
        <v>20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">
        <v>0</v>
      </c>
      <c r="L42" s="3">
        <v>0</v>
      </c>
    </row>
    <row r="43" spans="1:12" ht="15" x14ac:dyDescent="0.25">
      <c r="A43" s="14">
        <v>21</v>
      </c>
      <c r="B43" s="28">
        <v>0</v>
      </c>
      <c r="C43" s="28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">
        <v>0</v>
      </c>
      <c r="L43" s="3">
        <v>0</v>
      </c>
    </row>
    <row r="44" spans="1:12" ht="15" x14ac:dyDescent="0.25">
      <c r="A44" s="14">
        <v>22</v>
      </c>
      <c r="B44" s="28">
        <v>0</v>
      </c>
      <c r="C44" s="28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">
        <v>0</v>
      </c>
      <c r="L44" s="3">
        <v>0</v>
      </c>
    </row>
    <row r="45" spans="1:12" ht="15" x14ac:dyDescent="0.25">
      <c r="A45" s="14">
        <v>23</v>
      </c>
      <c r="B45" s="28">
        <v>0</v>
      </c>
      <c r="C45" s="28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">
        <v>0</v>
      </c>
      <c r="L45" s="3">
        <v>0</v>
      </c>
    </row>
    <row r="46" spans="1:12" ht="15" x14ac:dyDescent="0.25">
      <c r="A46" s="14">
        <v>24</v>
      </c>
      <c r="B46" s="28">
        <v>0</v>
      </c>
      <c r="C46" s="28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">
        <v>0</v>
      </c>
      <c r="L46" s="3">
        <v>0</v>
      </c>
    </row>
    <row r="47" spans="1:12" x14ac:dyDescent="0.3">
      <c r="A47" s="14">
        <v>25</v>
      </c>
      <c r="B47" s="28">
        <v>0</v>
      </c>
      <c r="C47" s="28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3">
        <v>0</v>
      </c>
      <c r="L47" s="3">
        <v>0</v>
      </c>
    </row>
    <row r="48" spans="1:12" x14ac:dyDescent="0.3">
      <c r="A48" s="14">
        <v>26</v>
      </c>
      <c r="B48" s="28">
        <v>0</v>
      </c>
      <c r="C48" s="28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3">
        <v>0</v>
      </c>
      <c r="L48" s="3">
        <v>0</v>
      </c>
    </row>
    <row r="49" spans="1:12" x14ac:dyDescent="0.3">
      <c r="A49" s="14">
        <v>27</v>
      </c>
      <c r="B49" s="28">
        <v>0</v>
      </c>
      <c r="C49" s="28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">
        <v>0</v>
      </c>
      <c r="L49" s="3">
        <v>0</v>
      </c>
    </row>
    <row r="50" spans="1:12" x14ac:dyDescent="0.3">
      <c r="A50" s="14">
        <v>28</v>
      </c>
      <c r="B50" s="28">
        <v>0</v>
      </c>
      <c r="C50" s="28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">
        <v>0</v>
      </c>
      <c r="L50" s="3">
        <v>0</v>
      </c>
    </row>
    <row r="51" spans="1:12" x14ac:dyDescent="0.3">
      <c r="A51" s="14">
        <v>29</v>
      </c>
      <c r="B51" s="28">
        <v>0</v>
      </c>
      <c r="C51" s="28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3">
        <v>0</v>
      </c>
      <c r="L51" s="3">
        <v>0</v>
      </c>
    </row>
    <row r="52" spans="1:12" x14ac:dyDescent="0.3">
      <c r="A52" s="26">
        <v>30</v>
      </c>
      <c r="B52" s="28">
        <v>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9">
        <v>0</v>
      </c>
      <c r="L52" s="9">
        <v>0</v>
      </c>
    </row>
    <row r="53" spans="1:12" x14ac:dyDescent="0.3">
      <c r="A53" s="12" t="s">
        <v>31</v>
      </c>
      <c r="B53" s="31">
        <v>0.62540777032727224</v>
      </c>
      <c r="C53" s="31">
        <v>0.12743069915207567</v>
      </c>
      <c r="D53" s="32">
        <v>14157.85</v>
      </c>
      <c r="E53" s="32">
        <v>2044.64</v>
      </c>
      <c r="F53" s="32">
        <v>5191.16</v>
      </c>
      <c r="G53" s="32">
        <v>68.98</v>
      </c>
      <c r="H53" s="32">
        <v>56.36</v>
      </c>
      <c r="I53" s="32">
        <v>0</v>
      </c>
      <c r="J53" s="32">
        <v>2146.2630000000004</v>
      </c>
      <c r="K53" s="38">
        <v>12954.508992583589</v>
      </c>
      <c r="L53" s="38">
        <v>70027.686982548999</v>
      </c>
    </row>
    <row r="54" spans="1:12" x14ac:dyDescent="0.3">
      <c r="A54" s="12" t="s">
        <v>32</v>
      </c>
      <c r="B54" s="33">
        <v>0.62540777032727224</v>
      </c>
      <c r="C54" s="33">
        <v>0.12743069915207567</v>
      </c>
      <c r="D54" s="15">
        <v>14157.85</v>
      </c>
      <c r="E54" s="15">
        <v>2044.64</v>
      </c>
      <c r="F54" s="15">
        <v>5191.16</v>
      </c>
      <c r="G54" s="15">
        <v>68.98</v>
      </c>
      <c r="H54" s="15">
        <v>56.36</v>
      </c>
      <c r="I54" s="15">
        <v>0</v>
      </c>
      <c r="J54" s="15">
        <v>2146.2630000000004</v>
      </c>
      <c r="K54" s="3">
        <v>16369.655841929438</v>
      </c>
      <c r="L54" s="3">
        <v>87323.403430364211</v>
      </c>
    </row>
  </sheetData>
  <pageMargins left="0.7" right="0.7" top="0.75" bottom="0.75" header="0.3" footer="0.3"/>
  <pageSetup scale="51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59</v>
      </c>
      <c r="B4" s="1"/>
      <c r="C4" s="1"/>
    </row>
    <row r="6" spans="1:10" ht="15" x14ac:dyDescent="0.25">
      <c r="A6" s="2" t="s">
        <v>0</v>
      </c>
      <c r="B6" s="2"/>
      <c r="C6" s="3">
        <v>1715.0201147547741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1421.5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750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6560.1858639701231</v>
      </c>
      <c r="D13" s="16">
        <f>SUM(D54:G54)</f>
        <v>14357.436038766049</v>
      </c>
      <c r="E13" s="16">
        <f>SUM(D54:G54)</f>
        <v>14357.436038766049</v>
      </c>
      <c r="F13" s="16">
        <f>SUM(D54:G54)+I54+C9</f>
        <v>14357.436038766049</v>
      </c>
      <c r="G13" s="16">
        <f>SUM(D55:G55)+J55</f>
        <v>16973.620211067711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1421.5</v>
      </c>
      <c r="D14" s="17">
        <f>H54+C6+C8</f>
        <v>8275.2059787248982</v>
      </c>
      <c r="E14" s="17">
        <f>C6+C8</f>
        <v>2465.0201147547741</v>
      </c>
      <c r="F14" s="17">
        <f>C6+C7</f>
        <v>3136.5201147547741</v>
      </c>
      <c r="G14" s="17">
        <f>C6+C7</f>
        <v>3136.5201147547741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5138.6858639701231</v>
      </c>
      <c r="D15" s="18">
        <f t="shared" ref="D15:G15" si="0">D13-D14</f>
        <v>6082.2300600411509</v>
      </c>
      <c r="E15" s="18">
        <f t="shared" si="0"/>
        <v>11892.415924011275</v>
      </c>
      <c r="F15" s="18">
        <f t="shared" si="0"/>
        <v>11220.915924011275</v>
      </c>
      <c r="G15" s="18">
        <f t="shared" si="0"/>
        <v>13837.100096312937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4.6149742272037448</v>
      </c>
      <c r="D16" s="19">
        <f t="shared" ref="D16:G16" si="1">IFERROR(D13/D14,0)</f>
        <v>1.7349944008255784</v>
      </c>
      <c r="E16" s="19">
        <f t="shared" si="1"/>
        <v>5.8244701342708352</v>
      </c>
      <c r="F16" s="19">
        <f t="shared" si="1"/>
        <v>4.5775048504315334</v>
      </c>
      <c r="G16" s="19">
        <f t="shared" si="1"/>
        <v>5.4116089137195846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22.996637744937523</v>
      </c>
      <c r="D17" s="20">
        <f t="shared" ref="D17:F17" si="2">IFERROR(D14/$B$54,0)</f>
        <v>133.87401629087418</v>
      </c>
      <c r="E17" s="20">
        <f t="shared" si="2"/>
        <v>39.878420410130047</v>
      </c>
      <c r="F17" s="20">
        <f t="shared" si="2"/>
        <v>50.741763530584173</v>
      </c>
      <c r="G17" s="20">
        <f>IFERROR(G14/$B$55,0)</f>
        <v>47.336426346897326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14.194999999999999</v>
      </c>
      <c r="C24" s="7">
        <v>1.6948371404187199E-3</v>
      </c>
      <c r="D24" s="3">
        <v>1570.68</v>
      </c>
      <c r="E24" s="3">
        <v>226.83</v>
      </c>
      <c r="F24" s="3">
        <v>575.91</v>
      </c>
      <c r="G24" s="3">
        <v>686.38</v>
      </c>
      <c r="H24" s="3">
        <v>1252.55</v>
      </c>
      <c r="I24" s="3">
        <v>0</v>
      </c>
      <c r="J24" s="3">
        <v>305.98</v>
      </c>
    </row>
    <row r="25" spans="1:10" ht="15" x14ac:dyDescent="0.25">
      <c r="A25" s="2">
        <v>2</v>
      </c>
      <c r="B25" s="7">
        <v>14.194999999999999</v>
      </c>
      <c r="C25" s="7">
        <v>1.6948371404187199E-3</v>
      </c>
      <c r="D25" s="3">
        <v>1609.95</v>
      </c>
      <c r="E25" s="3">
        <v>232.51</v>
      </c>
      <c r="F25" s="3">
        <v>590.30999999999995</v>
      </c>
      <c r="G25" s="3">
        <v>786.71</v>
      </c>
      <c r="H25" s="3">
        <v>1295.1400000000001</v>
      </c>
      <c r="I25" s="3">
        <v>0</v>
      </c>
      <c r="J25" s="3">
        <v>321.94800000000004</v>
      </c>
    </row>
    <row r="26" spans="1:10" ht="15" x14ac:dyDescent="0.25">
      <c r="A26" s="2">
        <v>3</v>
      </c>
      <c r="B26" s="7">
        <v>14.194999999999999</v>
      </c>
      <c r="C26" s="7">
        <v>1.6948371404187199E-3</v>
      </c>
      <c r="D26" s="3">
        <v>1650.2</v>
      </c>
      <c r="E26" s="3">
        <v>238.32</v>
      </c>
      <c r="F26" s="3">
        <v>605.07000000000005</v>
      </c>
      <c r="G26" s="3">
        <v>824.21</v>
      </c>
      <c r="H26" s="3">
        <v>1339.17</v>
      </c>
      <c r="I26" s="3">
        <v>0</v>
      </c>
      <c r="J26" s="3">
        <v>331.78000000000003</v>
      </c>
    </row>
    <row r="27" spans="1:10" ht="15" x14ac:dyDescent="0.25">
      <c r="A27" s="2">
        <v>4</v>
      </c>
      <c r="B27" s="7">
        <v>14.194999999999999</v>
      </c>
      <c r="C27" s="7">
        <v>1.6948371404187199E-3</v>
      </c>
      <c r="D27" s="3">
        <v>1691.46</v>
      </c>
      <c r="E27" s="3">
        <v>244.28</v>
      </c>
      <c r="F27" s="3">
        <v>620.19000000000005</v>
      </c>
      <c r="G27" s="3">
        <v>874.51</v>
      </c>
      <c r="H27" s="3">
        <v>1384.7</v>
      </c>
      <c r="I27" s="3">
        <v>0</v>
      </c>
      <c r="J27" s="3">
        <v>343.0440000000001</v>
      </c>
    </row>
    <row r="28" spans="1:10" ht="15" x14ac:dyDescent="0.25">
      <c r="A28" s="2">
        <v>5</v>
      </c>
      <c r="B28" s="7">
        <v>14.194999999999999</v>
      </c>
      <c r="C28" s="7">
        <v>1.6948371404187199E-3</v>
      </c>
      <c r="D28" s="3">
        <v>1733.74</v>
      </c>
      <c r="E28" s="3">
        <v>250.38</v>
      </c>
      <c r="F28" s="3">
        <v>635.70000000000005</v>
      </c>
      <c r="G28" s="3">
        <v>922.36</v>
      </c>
      <c r="H28" s="3">
        <v>1431.79</v>
      </c>
      <c r="I28" s="3">
        <v>0</v>
      </c>
      <c r="J28" s="3">
        <v>354.21800000000002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61.813384015797219</v>
      </c>
      <c r="C54" s="7">
        <f t="shared" ref="C54:J54" si="3">C24+NPV($F$18,C25:C53)</f>
        <v>7.3803183518800965E-3</v>
      </c>
      <c r="D54" s="3">
        <f t="shared" si="3"/>
        <v>7164.9513491526695</v>
      </c>
      <c r="E54" s="3">
        <f t="shared" si="3"/>
        <v>1034.7484062148026</v>
      </c>
      <c r="F54" s="3">
        <f t="shared" si="3"/>
        <v>2627.1221036868051</v>
      </c>
      <c r="G54" s="3">
        <f t="shared" si="3"/>
        <v>3530.6141797117721</v>
      </c>
      <c r="H54" s="3">
        <f t="shared" si="3"/>
        <v>5810.1858639701231</v>
      </c>
      <c r="I54" s="3">
        <f t="shared" si="3"/>
        <v>0</v>
      </c>
      <c r="J54" s="3">
        <f t="shared" si="3"/>
        <v>1435.743603876605</v>
      </c>
    </row>
    <row r="55" spans="1:10" x14ac:dyDescent="0.3">
      <c r="A55" s="4" t="s">
        <v>32</v>
      </c>
      <c r="B55" s="7">
        <f>B24+NPV($G$18,B25:B53)</f>
        <v>66.260179671555576</v>
      </c>
      <c r="C55" s="7">
        <f t="shared" ref="C55:J55" si="4">C24+NPV($G$18,C25:C53)</f>
        <v>7.9112513869792084E-3</v>
      </c>
      <c r="D55" s="3">
        <f t="shared" si="4"/>
        <v>7694.2866261234813</v>
      </c>
      <c r="E55" s="3">
        <f t="shared" si="4"/>
        <v>1111.1940581024032</v>
      </c>
      <c r="F55" s="3">
        <f t="shared" si="4"/>
        <v>2821.2096315368804</v>
      </c>
      <c r="G55" s="3">
        <f t="shared" si="4"/>
        <v>3803.8735124806099</v>
      </c>
      <c r="H55" s="3">
        <f t="shared" si="4"/>
        <v>6243.4330896698784</v>
      </c>
      <c r="I55" s="3">
        <f t="shared" si="4"/>
        <v>0</v>
      </c>
      <c r="J55" s="3">
        <f t="shared" si="4"/>
        <v>1543.0563828243378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45</v>
      </c>
      <c r="B4" s="1"/>
      <c r="C4" s="1"/>
    </row>
    <row r="6" spans="1:10" ht="15" x14ac:dyDescent="0.25">
      <c r="A6" s="2" t="s">
        <v>0</v>
      </c>
      <c r="B6" s="2"/>
      <c r="C6" s="3">
        <v>1470.742832840413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125959.091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15453.5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1086033.098848864</v>
      </c>
      <c r="D13" s="16">
        <f>SUM(D54:G54)</f>
        <v>1325180.2313621719</v>
      </c>
      <c r="E13" s="16">
        <f>SUM(D54:G54)</f>
        <v>1325180.2313621719</v>
      </c>
      <c r="F13" s="16">
        <f>SUM(D54:G54)+I54+C9</f>
        <v>1325180.2313621719</v>
      </c>
      <c r="G13" s="16">
        <f>SUM(D55:G55)+J55</f>
        <v>1996632.5258731493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125959.091</v>
      </c>
      <c r="D14" s="17">
        <f>H54+C6+C8</f>
        <v>1087503.8416817044</v>
      </c>
      <c r="E14" s="17">
        <f>C6+C8</f>
        <v>16924.242832840413</v>
      </c>
      <c r="F14" s="17">
        <f>C6+C7</f>
        <v>127429.83383284041</v>
      </c>
      <c r="G14" s="17">
        <f>C6+C7</f>
        <v>127429.83383284041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960074.00784886396</v>
      </c>
      <c r="D15" s="18">
        <f t="shared" ref="D15:G15" si="0">D13-D14</f>
        <v>237676.38968046755</v>
      </c>
      <c r="E15" s="18">
        <f t="shared" si="0"/>
        <v>1308255.9885293315</v>
      </c>
      <c r="F15" s="18">
        <f t="shared" si="0"/>
        <v>1197750.3975293315</v>
      </c>
      <c r="G15" s="18">
        <f t="shared" si="0"/>
        <v>1869202.6920403088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8.6221096883659154</v>
      </c>
      <c r="D16" s="19">
        <f t="shared" ref="D16:G16" si="1">IFERROR(D13/D14,0)</f>
        <v>1.2185522299515994</v>
      </c>
      <c r="E16" s="19">
        <f t="shared" si="1"/>
        <v>78.300710079079238</v>
      </c>
      <c r="F16" s="19">
        <f t="shared" si="1"/>
        <v>10.399293411152945</v>
      </c>
      <c r="G16" s="19">
        <f t="shared" si="1"/>
        <v>15.66848567418119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9.8233250867264896</v>
      </c>
      <c r="D17" s="20">
        <f t="shared" ref="D17:F17" si="2">IFERROR(D14/$B$54,0)</f>
        <v>84.812487015354208</v>
      </c>
      <c r="E17" s="20">
        <f t="shared" si="2"/>
        <v>1.3198915447372688</v>
      </c>
      <c r="F17" s="20">
        <f t="shared" si="2"/>
        <v>9.9380256998482874</v>
      </c>
      <c r="G17" s="20">
        <f>IFERROR(G14/$B$55,0)</f>
        <v>7.5137617890647848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1180.0680264929365</v>
      </c>
      <c r="C24" s="7">
        <v>0.15301465072713061</v>
      </c>
      <c r="D24" s="3">
        <v>21617.81</v>
      </c>
      <c r="E24" s="3">
        <v>3122</v>
      </c>
      <c r="F24" s="3">
        <v>7926.45</v>
      </c>
      <c r="G24" s="3">
        <v>53555.63</v>
      </c>
      <c r="H24" s="3">
        <v>76550.67</v>
      </c>
      <c r="I24" s="3">
        <v>0</v>
      </c>
      <c r="J24" s="3">
        <v>8622.1890000000003</v>
      </c>
    </row>
    <row r="25" spans="1:10" ht="15" x14ac:dyDescent="0.25">
      <c r="A25" s="2">
        <v>2</v>
      </c>
      <c r="B25" s="7">
        <v>1180.0680264929365</v>
      </c>
      <c r="C25" s="7">
        <v>0.15301465072713061</v>
      </c>
      <c r="D25" s="3">
        <v>22158.240000000002</v>
      </c>
      <c r="E25" s="3">
        <v>3200.05</v>
      </c>
      <c r="F25" s="3">
        <v>8124.62</v>
      </c>
      <c r="G25" s="3">
        <v>55909.87</v>
      </c>
      <c r="H25" s="3">
        <v>79153.399999999994</v>
      </c>
      <c r="I25" s="3">
        <v>0</v>
      </c>
      <c r="J25" s="3">
        <v>8939.2780000000002</v>
      </c>
    </row>
    <row r="26" spans="1:10" ht="15" x14ac:dyDescent="0.25">
      <c r="A26" s="2">
        <v>3</v>
      </c>
      <c r="B26" s="7">
        <v>1180.0680264929365</v>
      </c>
      <c r="C26" s="7">
        <v>0.15301465072713061</v>
      </c>
      <c r="D26" s="3">
        <v>22712.22</v>
      </c>
      <c r="E26" s="3">
        <v>3280.04</v>
      </c>
      <c r="F26" s="3">
        <v>8327.73</v>
      </c>
      <c r="G26" s="3">
        <v>60115.33</v>
      </c>
      <c r="H26" s="3">
        <v>81844.62</v>
      </c>
      <c r="I26" s="3">
        <v>0</v>
      </c>
      <c r="J26" s="3">
        <v>9443.5320000000011</v>
      </c>
    </row>
    <row r="27" spans="1:10" ht="15" x14ac:dyDescent="0.25">
      <c r="A27" s="2">
        <v>4</v>
      </c>
      <c r="B27" s="7">
        <v>1180.0680264929365</v>
      </c>
      <c r="C27" s="7">
        <v>0.15301465072713061</v>
      </c>
      <c r="D27" s="3">
        <v>23280.01</v>
      </c>
      <c r="E27" s="3">
        <v>3362.04</v>
      </c>
      <c r="F27" s="3">
        <v>8535.93</v>
      </c>
      <c r="G27" s="3">
        <v>67889.94</v>
      </c>
      <c r="H27" s="3">
        <v>84627.33</v>
      </c>
      <c r="I27" s="3">
        <v>0</v>
      </c>
      <c r="J27" s="3">
        <v>10306.792000000001</v>
      </c>
    </row>
    <row r="28" spans="1:10" ht="15" x14ac:dyDescent="0.25">
      <c r="A28" s="2">
        <v>5</v>
      </c>
      <c r="B28" s="7">
        <v>1180.0680264929365</v>
      </c>
      <c r="C28" s="7">
        <v>0.15301465072713061</v>
      </c>
      <c r="D28" s="3">
        <v>23862.02</v>
      </c>
      <c r="E28" s="3">
        <v>3446.09</v>
      </c>
      <c r="F28" s="3">
        <v>8749.32</v>
      </c>
      <c r="G28" s="3">
        <v>65980.03</v>
      </c>
      <c r="H28" s="3">
        <v>87504.66</v>
      </c>
      <c r="I28" s="3">
        <v>0</v>
      </c>
      <c r="J28" s="3">
        <v>10203.745999999999</v>
      </c>
    </row>
    <row r="29" spans="1:10" ht="15" x14ac:dyDescent="0.25">
      <c r="A29" s="2">
        <v>6</v>
      </c>
      <c r="B29" s="7">
        <v>1180.0680264929365</v>
      </c>
      <c r="C29" s="7">
        <v>0.15301465072713061</v>
      </c>
      <c r="D29" s="3">
        <v>24458.57</v>
      </c>
      <c r="E29" s="3">
        <v>3532.25</v>
      </c>
      <c r="F29" s="3">
        <v>8968.06</v>
      </c>
      <c r="G29" s="3">
        <v>91074.09</v>
      </c>
      <c r="H29" s="3">
        <v>90479.8</v>
      </c>
      <c r="I29" s="3">
        <v>0</v>
      </c>
      <c r="J29" s="3">
        <v>12803.297</v>
      </c>
    </row>
    <row r="30" spans="1:10" ht="15" x14ac:dyDescent="0.25">
      <c r="A30" s="2">
        <v>7</v>
      </c>
      <c r="B30" s="7">
        <v>1180.0680264929365</v>
      </c>
      <c r="C30" s="7">
        <v>0.15301465072713061</v>
      </c>
      <c r="D30" s="3">
        <v>25070.03</v>
      </c>
      <c r="E30" s="3">
        <v>3620.55</v>
      </c>
      <c r="F30" s="3">
        <v>9192.26</v>
      </c>
      <c r="G30" s="3">
        <v>104644.33</v>
      </c>
      <c r="H30" s="3">
        <v>93556.13</v>
      </c>
      <c r="I30" s="3">
        <v>0</v>
      </c>
      <c r="J30" s="3">
        <v>14252.716999999999</v>
      </c>
    </row>
    <row r="31" spans="1:10" ht="15" x14ac:dyDescent="0.25">
      <c r="A31" s="2">
        <v>8</v>
      </c>
      <c r="B31" s="7">
        <v>1180.0680264929365</v>
      </c>
      <c r="C31" s="7">
        <v>0.15301465072713061</v>
      </c>
      <c r="D31" s="3">
        <v>25696.78</v>
      </c>
      <c r="E31" s="3">
        <v>3711.06</v>
      </c>
      <c r="F31" s="3">
        <v>9422.07</v>
      </c>
      <c r="G31" s="3">
        <v>96982.31</v>
      </c>
      <c r="H31" s="3">
        <v>96737.04</v>
      </c>
      <c r="I31" s="3">
        <v>0</v>
      </c>
      <c r="J31" s="3">
        <v>13581.222000000002</v>
      </c>
    </row>
    <row r="32" spans="1:10" ht="15" x14ac:dyDescent="0.25">
      <c r="A32" s="2">
        <v>9</v>
      </c>
      <c r="B32" s="7">
        <v>1180.0680264929365</v>
      </c>
      <c r="C32" s="7">
        <v>0.15301465072713061</v>
      </c>
      <c r="D32" s="3">
        <v>26339.19</v>
      </c>
      <c r="E32" s="3">
        <v>3803.85</v>
      </c>
      <c r="F32" s="3">
        <v>9657.61</v>
      </c>
      <c r="G32" s="3">
        <v>88623.66</v>
      </c>
      <c r="H32" s="3">
        <v>100026.09</v>
      </c>
      <c r="I32" s="3">
        <v>0</v>
      </c>
      <c r="J32" s="3">
        <v>12842.431</v>
      </c>
    </row>
    <row r="33" spans="1:10" ht="15" x14ac:dyDescent="0.25">
      <c r="A33" s="2">
        <v>10</v>
      </c>
      <c r="B33" s="7">
        <v>1180.0680264929365</v>
      </c>
      <c r="C33" s="7">
        <v>0.15301465072713061</v>
      </c>
      <c r="D33" s="3">
        <v>26997.69</v>
      </c>
      <c r="E33" s="3">
        <v>3898.94</v>
      </c>
      <c r="F33" s="3">
        <v>9899.06</v>
      </c>
      <c r="G33" s="3">
        <v>90523.04</v>
      </c>
      <c r="H33" s="3">
        <v>103426.98</v>
      </c>
      <c r="I33" s="3">
        <v>0</v>
      </c>
      <c r="J33" s="3">
        <v>13131.873</v>
      </c>
    </row>
    <row r="34" spans="1:10" ht="15" x14ac:dyDescent="0.25">
      <c r="A34" s="2">
        <v>11</v>
      </c>
      <c r="B34" s="7">
        <v>1180.0680264929365</v>
      </c>
      <c r="C34" s="7">
        <v>0.15301465072713061</v>
      </c>
      <c r="D34" s="3">
        <v>27672.63</v>
      </c>
      <c r="E34" s="3">
        <v>3996.41</v>
      </c>
      <c r="F34" s="3">
        <v>10146.52</v>
      </c>
      <c r="G34" s="3">
        <v>91350.93</v>
      </c>
      <c r="H34" s="3">
        <v>106943.5</v>
      </c>
      <c r="I34" s="3">
        <v>0</v>
      </c>
      <c r="J34" s="3">
        <v>13316.648999999999</v>
      </c>
    </row>
    <row r="35" spans="1:10" ht="15" x14ac:dyDescent="0.25">
      <c r="A35" s="2">
        <v>12</v>
      </c>
      <c r="B35" s="7">
        <v>1180.0680264929365</v>
      </c>
      <c r="C35" s="7">
        <v>0.15301465072713061</v>
      </c>
      <c r="D35" s="3">
        <v>28364.43</v>
      </c>
      <c r="E35" s="3">
        <v>4096.33</v>
      </c>
      <c r="F35" s="3">
        <v>10400.19</v>
      </c>
      <c r="G35" s="3">
        <v>99083.75</v>
      </c>
      <c r="H35" s="3">
        <v>110579.58</v>
      </c>
      <c r="I35" s="3">
        <v>0</v>
      </c>
      <c r="J35" s="3">
        <v>14194.470000000001</v>
      </c>
    </row>
    <row r="36" spans="1:10" ht="15" x14ac:dyDescent="0.25">
      <c r="A36" s="2">
        <v>13</v>
      </c>
      <c r="B36" s="7">
        <v>1180.0680264929365</v>
      </c>
      <c r="C36" s="7">
        <v>0.15301465072713061</v>
      </c>
      <c r="D36" s="3">
        <v>29073.54</v>
      </c>
      <c r="E36" s="3">
        <v>4198.7299999999996</v>
      </c>
      <c r="F36" s="3">
        <v>10660.19</v>
      </c>
      <c r="G36" s="3">
        <v>105406.58</v>
      </c>
      <c r="H36" s="3">
        <v>114339.28</v>
      </c>
      <c r="I36" s="3">
        <v>0</v>
      </c>
      <c r="J36" s="3">
        <v>14933.904000000002</v>
      </c>
    </row>
    <row r="37" spans="1:10" ht="15" x14ac:dyDescent="0.25">
      <c r="A37" s="2">
        <v>14</v>
      </c>
      <c r="B37" s="7">
        <v>1168.1246664929365</v>
      </c>
      <c r="C37" s="7">
        <v>0.15122282885793101</v>
      </c>
      <c r="D37" s="3">
        <v>29525.97</v>
      </c>
      <c r="E37" s="3">
        <v>4264.08</v>
      </c>
      <c r="F37" s="3">
        <v>10826.08</v>
      </c>
      <c r="G37" s="3">
        <v>111070.38</v>
      </c>
      <c r="H37" s="3">
        <v>117035.57</v>
      </c>
      <c r="I37" s="3">
        <v>0</v>
      </c>
      <c r="J37" s="3">
        <v>15568.651000000002</v>
      </c>
    </row>
    <row r="38" spans="1:10" ht="15" x14ac:dyDescent="0.25">
      <c r="A38" s="2">
        <v>15</v>
      </c>
      <c r="B38" s="7">
        <v>1168.1246664929365</v>
      </c>
      <c r="C38" s="7">
        <v>0.15122282885793101</v>
      </c>
      <c r="D38" s="3">
        <v>30264.13</v>
      </c>
      <c r="E38" s="3">
        <v>4370.68</v>
      </c>
      <c r="F38" s="3">
        <v>11096.74</v>
      </c>
      <c r="G38" s="3">
        <v>100650.58</v>
      </c>
      <c r="H38" s="3">
        <v>121014.79</v>
      </c>
      <c r="I38" s="3">
        <v>0</v>
      </c>
      <c r="J38" s="3">
        <v>14638.213000000002</v>
      </c>
    </row>
    <row r="39" spans="1:10" ht="15" x14ac:dyDescent="0.25">
      <c r="A39" s="2">
        <v>16</v>
      </c>
      <c r="B39" s="7">
        <v>1071.3348718999998</v>
      </c>
      <c r="C39" s="7">
        <v>0.1358269</v>
      </c>
      <c r="D39" s="3">
        <v>23607.37</v>
      </c>
      <c r="E39" s="3">
        <v>3409.32</v>
      </c>
      <c r="F39" s="3">
        <v>8655.9500000000007</v>
      </c>
      <c r="G39" s="3">
        <v>95006.78</v>
      </c>
      <c r="H39" s="3">
        <v>114228</v>
      </c>
      <c r="I39" s="3">
        <v>0</v>
      </c>
      <c r="J39" s="3">
        <v>13067.942000000001</v>
      </c>
    </row>
    <row r="40" spans="1:10" ht="15" x14ac:dyDescent="0.25">
      <c r="A40" s="2">
        <v>17</v>
      </c>
      <c r="B40" s="7">
        <v>1071.3348718999998</v>
      </c>
      <c r="C40" s="7">
        <v>0.1358269</v>
      </c>
      <c r="D40" s="3">
        <v>24197.56</v>
      </c>
      <c r="E40" s="3">
        <v>3494.55</v>
      </c>
      <c r="F40" s="3">
        <v>8872.35</v>
      </c>
      <c r="G40" s="3">
        <v>93984.9</v>
      </c>
      <c r="H40" s="3">
        <v>118111.75</v>
      </c>
      <c r="I40" s="3">
        <v>0</v>
      </c>
      <c r="J40" s="3">
        <v>13054.936</v>
      </c>
    </row>
    <row r="41" spans="1:10" ht="15" x14ac:dyDescent="0.25">
      <c r="A41" s="2">
        <v>18</v>
      </c>
      <c r="B41" s="7">
        <v>1071.3348718999998</v>
      </c>
      <c r="C41" s="7">
        <v>0.1358269</v>
      </c>
      <c r="D41" s="3">
        <v>24802.5</v>
      </c>
      <c r="E41" s="3">
        <v>3581.92</v>
      </c>
      <c r="F41" s="3">
        <v>9094.16</v>
      </c>
      <c r="G41" s="3">
        <v>99482.7</v>
      </c>
      <c r="H41" s="3">
        <v>122127.55</v>
      </c>
      <c r="I41" s="3">
        <v>0</v>
      </c>
      <c r="J41" s="3">
        <v>13696.128000000001</v>
      </c>
    </row>
    <row r="42" spans="1:10" ht="15" x14ac:dyDescent="0.25">
      <c r="A42" s="2">
        <v>19</v>
      </c>
      <c r="B42" s="7">
        <v>1071.3348718999998</v>
      </c>
      <c r="C42" s="7">
        <v>0.1358269</v>
      </c>
      <c r="D42" s="3">
        <v>25422.560000000001</v>
      </c>
      <c r="E42" s="3">
        <v>3671.47</v>
      </c>
      <c r="F42" s="3">
        <v>9321.52</v>
      </c>
      <c r="G42" s="3">
        <v>101497.62</v>
      </c>
      <c r="H42" s="3">
        <v>126279.89</v>
      </c>
      <c r="I42" s="3">
        <v>0</v>
      </c>
      <c r="J42" s="3">
        <v>13991.316999999999</v>
      </c>
    </row>
    <row r="43" spans="1:10" ht="15" x14ac:dyDescent="0.25">
      <c r="A43" s="2">
        <v>20</v>
      </c>
      <c r="B43" s="7">
        <v>1071.3348718999998</v>
      </c>
      <c r="C43" s="7">
        <v>0.1358269</v>
      </c>
      <c r="D43" s="3">
        <v>26058.12</v>
      </c>
      <c r="E43" s="3">
        <v>3763.25</v>
      </c>
      <c r="F43" s="3">
        <v>9554.5499999999993</v>
      </c>
      <c r="G43" s="3">
        <v>99792.05</v>
      </c>
      <c r="H43" s="3">
        <v>130573.4</v>
      </c>
      <c r="I43" s="3">
        <v>0</v>
      </c>
      <c r="J43" s="3">
        <v>13916.797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12822.449617411005</v>
      </c>
      <c r="C54" s="7">
        <f t="shared" ref="C54:J54" si="3">C24+NPV($F$18,C25:C53)</f>
        <v>1.6578598957261188</v>
      </c>
      <c r="D54" s="3">
        <f t="shared" si="3"/>
        <v>274772.91613844183</v>
      </c>
      <c r="E54" s="3">
        <f t="shared" si="3"/>
        <v>39682.057654394295</v>
      </c>
      <c r="F54" s="3">
        <f t="shared" si="3"/>
        <v>100749.10437359868</v>
      </c>
      <c r="G54" s="3">
        <f t="shared" si="3"/>
        <v>909976.15319573705</v>
      </c>
      <c r="H54" s="3">
        <f t="shared" si="3"/>
        <v>1070579.598848864</v>
      </c>
      <c r="I54" s="3">
        <f t="shared" si="3"/>
        <v>0</v>
      </c>
      <c r="J54" s="3">
        <f t="shared" si="3"/>
        <v>132518.02313621721</v>
      </c>
    </row>
    <row r="55" spans="1:10" x14ac:dyDescent="0.3">
      <c r="A55" s="4" t="s">
        <v>32</v>
      </c>
      <c r="B55" s="7">
        <f>B24+NPV($G$18,B25:B53)</f>
        <v>16959.525389572034</v>
      </c>
      <c r="C55" s="7">
        <f t="shared" ref="C55:J55" si="4">C24+NPV($G$18,C25:C53)</f>
        <v>2.1902383512993566</v>
      </c>
      <c r="D55" s="3">
        <f t="shared" si="4"/>
        <v>370116.68933504989</v>
      </c>
      <c r="E55" s="3">
        <f t="shared" si="4"/>
        <v>53451.38048909841</v>
      </c>
      <c r="F55" s="3">
        <f t="shared" si="4"/>
        <v>135708.14786286379</v>
      </c>
      <c r="G55" s="3">
        <f t="shared" si="4"/>
        <v>1255844.2603794872</v>
      </c>
      <c r="H55" s="3">
        <f t="shared" si="4"/>
        <v>1471328.3617141654</v>
      </c>
      <c r="I55" s="3">
        <f t="shared" si="4"/>
        <v>0</v>
      </c>
      <c r="J55" s="3">
        <f t="shared" si="4"/>
        <v>181512.04780664993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60</v>
      </c>
      <c r="B4" s="1"/>
      <c r="C4" s="1"/>
    </row>
    <row r="6" spans="1:10" ht="15" x14ac:dyDescent="0.25">
      <c r="A6" s="2" t="s">
        <v>0</v>
      </c>
      <c r="B6" s="2"/>
      <c r="C6" s="3">
        <v>325.24334911603592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1369.15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1216.99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3123.7490827681549</v>
      </c>
      <c r="D13" s="16">
        <f>SUM(D54:G54)</f>
        <v>2218.0128663118912</v>
      </c>
      <c r="E13" s="16">
        <f>SUM(D54:G54)</f>
        <v>2218.0128663118912</v>
      </c>
      <c r="F13" s="16">
        <f>SUM(D54:G54)+I54+C9</f>
        <v>3196.3599718090159</v>
      </c>
      <c r="G13" s="16">
        <f>SUM(D55:G55)+J55</f>
        <v>3064.4387373767863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1369.15</v>
      </c>
      <c r="D14" s="17">
        <f>H54+C6+C8</f>
        <v>2470.6453263870662</v>
      </c>
      <c r="E14" s="17">
        <f>C6+C8</f>
        <v>1542.2333491160359</v>
      </c>
      <c r="F14" s="17">
        <f>C6+C7</f>
        <v>1694.393349116036</v>
      </c>
      <c r="G14" s="17">
        <f>C6+C7</f>
        <v>1694.393349116036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1754.5990827681549</v>
      </c>
      <c r="D15" s="18">
        <f t="shared" ref="D15:G15" si="0">D13-D14</f>
        <v>-252.632460075175</v>
      </c>
      <c r="E15" s="18">
        <f t="shared" si="0"/>
        <v>675.77951719585531</v>
      </c>
      <c r="F15" s="18">
        <f t="shared" si="0"/>
        <v>1501.9666226929799</v>
      </c>
      <c r="G15" s="18">
        <f t="shared" si="0"/>
        <v>1370.0453882607503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2.2815243638521379</v>
      </c>
      <c r="D16" s="19">
        <f t="shared" ref="D16:G16" si="1">IFERROR(D13/D14,0)</f>
        <v>0.8977463671628616</v>
      </c>
      <c r="E16" s="19">
        <f t="shared" si="1"/>
        <v>1.4381824044870983</v>
      </c>
      <c r="F16" s="19">
        <f t="shared" si="1"/>
        <v>1.8864332614835599</v>
      </c>
      <c r="G16" s="19">
        <f t="shared" si="1"/>
        <v>1.8085757589732645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122.7681031289259</v>
      </c>
      <c r="D17" s="20">
        <f t="shared" ref="D17:F17" si="2">IFERROR(D14/$B$54,0)</f>
        <v>221.53631101404969</v>
      </c>
      <c r="E17" s="20">
        <f t="shared" si="2"/>
        <v>138.28803480491274</v>
      </c>
      <c r="F17" s="20">
        <f t="shared" si="2"/>
        <v>151.93182443504631</v>
      </c>
      <c r="G17" s="20">
        <f>IFERROR(G14/$B$55,0)</f>
        <v>126.18654665360711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1.3357899999999998</v>
      </c>
      <c r="C24" s="7">
        <v>2.0040405167876777E-4</v>
      </c>
      <c r="D24" s="3">
        <v>85.26</v>
      </c>
      <c r="E24" s="3">
        <v>12.32</v>
      </c>
      <c r="F24" s="3">
        <v>31.26</v>
      </c>
      <c r="G24" s="3">
        <v>63.6</v>
      </c>
      <c r="H24" s="3">
        <v>92.8</v>
      </c>
      <c r="I24" s="3">
        <v>132.25</v>
      </c>
      <c r="J24" s="3">
        <v>19.244</v>
      </c>
    </row>
    <row r="25" spans="1:10" ht="15" x14ac:dyDescent="0.25">
      <c r="A25" s="2">
        <v>2</v>
      </c>
      <c r="B25" s="7">
        <v>1.3357899999999998</v>
      </c>
      <c r="C25" s="7">
        <v>2.0040405167876777E-4</v>
      </c>
      <c r="D25" s="3">
        <v>87.4</v>
      </c>
      <c r="E25" s="3">
        <v>12.62</v>
      </c>
      <c r="F25" s="3">
        <v>32.04</v>
      </c>
      <c r="G25" s="3">
        <v>69.959999999999994</v>
      </c>
      <c r="H25" s="3">
        <v>95.95</v>
      </c>
      <c r="I25" s="3">
        <v>132.25</v>
      </c>
      <c r="J25" s="3">
        <v>20.201999999999998</v>
      </c>
    </row>
    <row r="26" spans="1:10" ht="15" x14ac:dyDescent="0.25">
      <c r="A26" s="2">
        <v>3</v>
      </c>
      <c r="B26" s="7">
        <v>1.3357899999999998</v>
      </c>
      <c r="C26" s="7">
        <v>2.0040405167876777E-4</v>
      </c>
      <c r="D26" s="3">
        <v>89.58</v>
      </c>
      <c r="E26" s="3">
        <v>12.94</v>
      </c>
      <c r="F26" s="3">
        <v>32.85</v>
      </c>
      <c r="G26" s="3">
        <v>74.28</v>
      </c>
      <c r="H26" s="3">
        <v>99.22</v>
      </c>
      <c r="I26" s="3">
        <v>132.25</v>
      </c>
      <c r="J26" s="3">
        <v>20.965000000000003</v>
      </c>
    </row>
    <row r="27" spans="1:10" ht="15" x14ac:dyDescent="0.25">
      <c r="A27" s="2">
        <v>4</v>
      </c>
      <c r="B27" s="7">
        <v>1.3357899999999998</v>
      </c>
      <c r="C27" s="7">
        <v>2.0040405167876777E-4</v>
      </c>
      <c r="D27" s="3">
        <v>91.83</v>
      </c>
      <c r="E27" s="3">
        <v>13.26</v>
      </c>
      <c r="F27" s="3">
        <v>33.67</v>
      </c>
      <c r="G27" s="3">
        <v>80.77</v>
      </c>
      <c r="H27" s="3">
        <v>102.59</v>
      </c>
      <c r="I27" s="3">
        <v>132.25</v>
      </c>
      <c r="J27" s="3">
        <v>21.952999999999999</v>
      </c>
    </row>
    <row r="28" spans="1:10" ht="15" x14ac:dyDescent="0.25">
      <c r="A28" s="2">
        <v>5</v>
      </c>
      <c r="B28" s="7">
        <v>1.3357899999999998</v>
      </c>
      <c r="C28" s="7">
        <v>2.0040405167876777E-4</v>
      </c>
      <c r="D28" s="3">
        <v>94.12</v>
      </c>
      <c r="E28" s="3">
        <v>13.6</v>
      </c>
      <c r="F28" s="3">
        <v>34.5</v>
      </c>
      <c r="G28" s="3">
        <v>82.69</v>
      </c>
      <c r="H28" s="3">
        <v>106.08</v>
      </c>
      <c r="I28" s="3">
        <v>132.25</v>
      </c>
      <c r="J28" s="3">
        <v>22.491</v>
      </c>
    </row>
    <row r="29" spans="1:10" ht="15" x14ac:dyDescent="0.25">
      <c r="A29" s="2">
        <v>6</v>
      </c>
      <c r="B29" s="7">
        <v>1.3357899999999998</v>
      </c>
      <c r="C29" s="7">
        <v>2.0040405167876777E-4</v>
      </c>
      <c r="D29" s="3">
        <v>96.47</v>
      </c>
      <c r="E29" s="3">
        <v>13.92</v>
      </c>
      <c r="F29" s="3">
        <v>35.369999999999997</v>
      </c>
      <c r="G29" s="3">
        <v>108.73</v>
      </c>
      <c r="H29" s="3">
        <v>109.68</v>
      </c>
      <c r="I29" s="3">
        <v>132.25</v>
      </c>
      <c r="J29" s="3">
        <v>25.449000000000002</v>
      </c>
    </row>
    <row r="30" spans="1:10" ht="15" x14ac:dyDescent="0.25">
      <c r="A30" s="2">
        <v>7</v>
      </c>
      <c r="B30" s="7">
        <v>1.3357899999999998</v>
      </c>
      <c r="C30" s="7">
        <v>2.0040405167876777E-4</v>
      </c>
      <c r="D30" s="3">
        <v>98.88</v>
      </c>
      <c r="E30" s="3">
        <v>14.28</v>
      </c>
      <c r="F30" s="3">
        <v>36.25</v>
      </c>
      <c r="G30" s="3">
        <v>156.22999999999999</v>
      </c>
      <c r="H30" s="3">
        <v>113.41</v>
      </c>
      <c r="I30" s="3">
        <v>132.25</v>
      </c>
      <c r="J30" s="3">
        <v>30.564</v>
      </c>
    </row>
    <row r="31" spans="1:10" ht="15" x14ac:dyDescent="0.25">
      <c r="A31" s="2">
        <v>8</v>
      </c>
      <c r="B31" s="7">
        <v>1.3357899999999998</v>
      </c>
      <c r="C31" s="7">
        <v>2.0040405167876777E-4</v>
      </c>
      <c r="D31" s="3">
        <v>101.35</v>
      </c>
      <c r="E31" s="3">
        <v>14.64</v>
      </c>
      <c r="F31" s="3">
        <v>37.159999999999997</v>
      </c>
      <c r="G31" s="3">
        <v>129.97999999999999</v>
      </c>
      <c r="H31" s="3">
        <v>117.27</v>
      </c>
      <c r="I31" s="3">
        <v>132.25</v>
      </c>
      <c r="J31" s="3">
        <v>28.313000000000002</v>
      </c>
    </row>
    <row r="32" spans="1:10" ht="15" x14ac:dyDescent="0.25">
      <c r="A32" s="2">
        <v>9</v>
      </c>
      <c r="B32" s="7">
        <v>1.3357899999999998</v>
      </c>
      <c r="C32" s="7">
        <v>2.0040405167876777E-4</v>
      </c>
      <c r="D32" s="3">
        <v>103.89</v>
      </c>
      <c r="E32" s="3">
        <v>15</v>
      </c>
      <c r="F32" s="3">
        <v>38.090000000000003</v>
      </c>
      <c r="G32" s="3">
        <v>108.42</v>
      </c>
      <c r="H32" s="3">
        <v>121.25</v>
      </c>
      <c r="I32" s="3">
        <v>132.25</v>
      </c>
      <c r="J32" s="3">
        <v>26.540000000000006</v>
      </c>
    </row>
    <row r="33" spans="1:10" ht="15" x14ac:dyDescent="0.25">
      <c r="A33" s="2">
        <v>10</v>
      </c>
      <c r="B33" s="7">
        <v>1.3357899999999998</v>
      </c>
      <c r="C33" s="7">
        <v>2.0040405167876777E-4</v>
      </c>
      <c r="D33" s="3">
        <v>106.49</v>
      </c>
      <c r="E33" s="3">
        <v>15.38</v>
      </c>
      <c r="F33" s="3">
        <v>39.04</v>
      </c>
      <c r="G33" s="3">
        <v>109.76</v>
      </c>
      <c r="H33" s="3">
        <v>125.38</v>
      </c>
      <c r="I33" s="3">
        <v>132.25</v>
      </c>
      <c r="J33" s="3">
        <v>27.067000000000004</v>
      </c>
    </row>
    <row r="34" spans="1:10" ht="15" x14ac:dyDescent="0.25">
      <c r="A34" s="2">
        <v>11</v>
      </c>
      <c r="B34" s="7">
        <v>0.63744000000000001</v>
      </c>
      <c r="C34" s="7">
        <v>9.5632965288042107E-5</v>
      </c>
      <c r="D34" s="3">
        <v>97.29</v>
      </c>
      <c r="E34" s="3">
        <v>14.05</v>
      </c>
      <c r="F34" s="3">
        <v>35.67</v>
      </c>
      <c r="G34" s="3">
        <v>59.39</v>
      </c>
      <c r="H34" s="3">
        <v>66.66</v>
      </c>
      <c r="I34" s="3">
        <v>0</v>
      </c>
      <c r="J34" s="3">
        <v>20.64</v>
      </c>
    </row>
    <row r="35" spans="1:10" ht="15" x14ac:dyDescent="0.25">
      <c r="A35" s="2">
        <v>12</v>
      </c>
      <c r="B35" s="7">
        <v>0.63744000000000001</v>
      </c>
      <c r="C35" s="7">
        <v>9.5632965288042107E-5</v>
      </c>
      <c r="D35" s="3">
        <v>99.72</v>
      </c>
      <c r="E35" s="3">
        <v>14.4</v>
      </c>
      <c r="F35" s="3">
        <v>36.57</v>
      </c>
      <c r="G35" s="3">
        <v>69.39</v>
      </c>
      <c r="H35" s="3">
        <v>68.930000000000007</v>
      </c>
      <c r="I35" s="3">
        <v>0</v>
      </c>
      <c r="J35" s="3">
        <v>22.007999999999999</v>
      </c>
    </row>
    <row r="36" spans="1:10" ht="15" x14ac:dyDescent="0.25">
      <c r="A36" s="2">
        <v>13</v>
      </c>
      <c r="B36" s="7">
        <v>0.63744000000000001</v>
      </c>
      <c r="C36" s="7">
        <v>9.5632965288042107E-5</v>
      </c>
      <c r="D36" s="3">
        <v>102.21</v>
      </c>
      <c r="E36" s="3">
        <v>14.76</v>
      </c>
      <c r="F36" s="3">
        <v>37.479999999999997</v>
      </c>
      <c r="G36" s="3">
        <v>78.03</v>
      </c>
      <c r="H36" s="3">
        <v>71.28</v>
      </c>
      <c r="I36" s="3">
        <v>0</v>
      </c>
      <c r="J36" s="3">
        <v>23.248000000000001</v>
      </c>
    </row>
    <row r="37" spans="1:10" ht="15" x14ac:dyDescent="0.25">
      <c r="A37" s="2">
        <v>14</v>
      </c>
      <c r="B37" s="7">
        <v>0.52559999999999996</v>
      </c>
      <c r="C37" s="7">
        <v>7.8853988697594958E-5</v>
      </c>
      <c r="D37" s="3">
        <v>102.2</v>
      </c>
      <c r="E37" s="3">
        <v>14.76</v>
      </c>
      <c r="F37" s="3">
        <v>37.47</v>
      </c>
      <c r="G37" s="3">
        <v>78.28</v>
      </c>
      <c r="H37" s="3">
        <v>62.54</v>
      </c>
      <c r="I37" s="3">
        <v>0</v>
      </c>
      <c r="J37" s="3">
        <v>23.271000000000001</v>
      </c>
    </row>
    <row r="38" spans="1:10" ht="15" x14ac:dyDescent="0.25">
      <c r="A38" s="2">
        <v>15</v>
      </c>
      <c r="B38" s="7">
        <v>0.52559999999999996</v>
      </c>
      <c r="C38" s="7">
        <v>7.8853988697594958E-5</v>
      </c>
      <c r="D38" s="3">
        <v>104.75</v>
      </c>
      <c r="E38" s="3">
        <v>15.13</v>
      </c>
      <c r="F38" s="3">
        <v>38.409999999999997</v>
      </c>
      <c r="G38" s="3">
        <v>58.23</v>
      </c>
      <c r="H38" s="3">
        <v>64.67</v>
      </c>
      <c r="I38" s="3">
        <v>0</v>
      </c>
      <c r="J38" s="3">
        <v>21.652000000000001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11.152326745345054</v>
      </c>
      <c r="C54" s="7">
        <f t="shared" ref="C54:J54" si="3">C24+NPV($F$18,C25:C53)</f>
        <v>1.6731458278716228E-3</v>
      </c>
      <c r="D54" s="3">
        <f t="shared" si="3"/>
        <v>911.24478574628949</v>
      </c>
      <c r="E54" s="3">
        <f t="shared" si="3"/>
        <v>131.60348464850284</v>
      </c>
      <c r="F54" s="3">
        <f t="shared" si="3"/>
        <v>334.0998073292713</v>
      </c>
      <c r="G54" s="3">
        <f t="shared" si="3"/>
        <v>841.06478858782793</v>
      </c>
      <c r="H54" s="3">
        <f t="shared" si="3"/>
        <v>928.41197727103008</v>
      </c>
      <c r="I54" s="3">
        <f t="shared" si="3"/>
        <v>978.34710549712474</v>
      </c>
      <c r="J54" s="3">
        <f t="shared" si="3"/>
        <v>221.80128663118916</v>
      </c>
    </row>
    <row r="55" spans="1:10" x14ac:dyDescent="0.3">
      <c r="A55" s="4" t="s">
        <v>32</v>
      </c>
      <c r="B55" s="7">
        <f>B24+NPV($G$18,B25:B53)</f>
        <v>13.427686184069138</v>
      </c>
      <c r="C55" s="7">
        <f t="shared" ref="C55:J55" si="4">C24+NPV($G$18,C25:C53)</f>
        <v>2.0145103017378987E-3</v>
      </c>
      <c r="D55" s="3">
        <f t="shared" si="4"/>
        <v>1147.0999953947239</v>
      </c>
      <c r="E55" s="3">
        <f t="shared" si="4"/>
        <v>165.66445691692599</v>
      </c>
      <c r="F55" s="3">
        <f t="shared" si="4"/>
        <v>420.57627813645013</v>
      </c>
      <c r="G55" s="3">
        <f t="shared" si="4"/>
        <v>1052.5126671671603</v>
      </c>
      <c r="H55" s="3">
        <f t="shared" si="4"/>
        <v>1141.6129610921994</v>
      </c>
      <c r="I55" s="3">
        <f t="shared" si="4"/>
        <v>1135.5895772645006</v>
      </c>
      <c r="J55" s="3">
        <f t="shared" si="4"/>
        <v>278.58533976152614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37</v>
      </c>
      <c r="B3" s="1"/>
      <c r="C3" s="1"/>
    </row>
    <row r="4" spans="1:10" ht="18" x14ac:dyDescent="0.25">
      <c r="A4" s="10" t="s">
        <v>46</v>
      </c>
      <c r="B4" s="1"/>
      <c r="C4" s="1"/>
    </row>
    <row r="6" spans="1:10" ht="15" x14ac:dyDescent="0.25">
      <c r="A6" s="2" t="s">
        <v>0</v>
      </c>
      <c r="B6" s="2"/>
      <c r="C6" s="3">
        <v>11160.062549544442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56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4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6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0</v>
      </c>
      <c r="D13" s="16">
        <f>SUM(D54:G54)</f>
        <v>0</v>
      </c>
      <c r="E13" s="16">
        <f>SUM(D54:G54)</f>
        <v>0</v>
      </c>
      <c r="F13" s="16">
        <f>SUM(D54:G54)+I54+C9</f>
        <v>0</v>
      </c>
      <c r="G13" s="16">
        <f>SUM(D55:G55)+J55</f>
        <v>0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0</v>
      </c>
      <c r="D14" s="17">
        <f>H54+C6+C8</f>
        <v>11160.062549544442</v>
      </c>
      <c r="E14" s="17">
        <f>C6+C8</f>
        <v>11160.062549544442</v>
      </c>
      <c r="F14" s="17">
        <f>C6+C7</f>
        <v>11160.062549544442</v>
      </c>
      <c r="G14" s="17">
        <f>C6+C7</f>
        <v>11160.062549544442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0</v>
      </c>
      <c r="D15" s="18">
        <f t="shared" ref="D15:G15" si="0">D13-D14</f>
        <v>-11160.062549544442</v>
      </c>
      <c r="E15" s="18">
        <f t="shared" si="0"/>
        <v>-11160.062549544442</v>
      </c>
      <c r="F15" s="18">
        <f t="shared" si="0"/>
        <v>-11160.062549544442</v>
      </c>
      <c r="G15" s="18">
        <f t="shared" si="0"/>
        <v>-11160.062549544442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</v>
      </c>
      <c r="D16" s="19">
        <f t="shared" ref="D16:F16" si="1">IFERROR(D13/D14,0)</f>
        <v>0</v>
      </c>
      <c r="E16" s="19">
        <f t="shared" si="1"/>
        <v>0</v>
      </c>
      <c r="F16" s="19">
        <f t="shared" si="1"/>
        <v>0</v>
      </c>
      <c r="G16" s="19">
        <f>IFERROR(G13/G14,0)</f>
        <v>0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0</v>
      </c>
      <c r="D17" s="20">
        <f t="shared" ref="D17:F17" si="2">IFERROR(D14/$B$54,0)</f>
        <v>0</v>
      </c>
      <c r="E17" s="20">
        <f t="shared" si="2"/>
        <v>0</v>
      </c>
      <c r="F17" s="20">
        <f t="shared" si="2"/>
        <v>0</v>
      </c>
      <c r="G17" s="20">
        <f>IFERROR(G14/$B$55,0)</f>
        <v>0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11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57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58</v>
      </c>
      <c r="J23" s="6" t="s">
        <v>30</v>
      </c>
    </row>
    <row r="24" spans="1:10" ht="15" x14ac:dyDescent="0.25">
      <c r="A24" s="2">
        <v>1</v>
      </c>
      <c r="B24" s="7">
        <v>0</v>
      </c>
      <c r="C24" s="7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5" x14ac:dyDescent="0.25">
      <c r="A25" s="2">
        <v>2</v>
      </c>
      <c r="B25" s="7">
        <v>0</v>
      </c>
      <c r="C25" s="7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5" x14ac:dyDescent="0.25">
      <c r="A26" s="2">
        <v>3</v>
      </c>
      <c r="B26" s="7">
        <v>0</v>
      </c>
      <c r="C26" s="7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5" x14ac:dyDescent="0.25">
      <c r="A27" s="2">
        <v>4</v>
      </c>
      <c r="B27" s="7">
        <v>0</v>
      </c>
      <c r="C27" s="7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5" x14ac:dyDescent="0.25">
      <c r="A28" s="2">
        <v>5</v>
      </c>
      <c r="B28" s="7">
        <v>0</v>
      </c>
      <c r="C28" s="7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0</v>
      </c>
      <c r="C54" s="7">
        <f t="shared" ref="C54:J54" si="3">C24+NPV($F$18,C25:C53)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 t="shared" si="3"/>
        <v>0</v>
      </c>
      <c r="J54" s="3">
        <f t="shared" si="3"/>
        <v>0</v>
      </c>
    </row>
    <row r="55" spans="1:10" x14ac:dyDescent="0.3">
      <c r="A55" s="4" t="s">
        <v>32</v>
      </c>
      <c r="B55" s="7">
        <f>B24+NPV($G$18,B25:B53)</f>
        <v>0</v>
      </c>
      <c r="C55" s="7">
        <f t="shared" ref="C55:I55" si="4">C24+NPV($G$18,C25:C53)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0</v>
      </c>
      <c r="H55" s="3">
        <f t="shared" si="4"/>
        <v>0</v>
      </c>
      <c r="I55" s="3">
        <f t="shared" si="4"/>
        <v>0</v>
      </c>
      <c r="J55" s="3">
        <f>J24+NPV($G$18,J25:J53)</f>
        <v>0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Exhibit D</oddHeader>
    <oddFooter>&amp;L&amp;A&amp;CPage &amp;P of &amp;N&amp;RExhibit 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>ngc</Reviewed_x0020_By>
    <Comments xmlns="41B0BF35-30BF-46B2-B31C-608546DD1474" xsi:nil="true"/>
    <Assigned_x0020_to0 xmlns="41B0BF35-30BF-46B2-B31C-608546DD147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61273B-0BD7-4B70-A82B-648A57CA285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41B0BF35-30BF-46B2-B31C-608546DD147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23EC64-75C3-43BB-9B58-D6468CB8D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D9490-D389-4E76-B153-BE05F4F4E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Electric Summary</vt:lpstr>
      <vt:lpstr>Gas Summary</vt:lpstr>
      <vt:lpstr>Residential Equipment - Elec</vt:lpstr>
      <vt:lpstr>Residential Audit - Elec</vt:lpstr>
      <vt:lpstr>Residential L.M. - Elec</vt:lpstr>
      <vt:lpstr>Residential Recycling - Elec</vt:lpstr>
      <vt:lpstr>Nonresidential Equipment - Elec</vt:lpstr>
      <vt:lpstr>Nonresidential Audit - Elec</vt:lpstr>
      <vt:lpstr>Nonresidential Custom - Elec</vt:lpstr>
      <vt:lpstr>Residential Equipment - Gas</vt:lpstr>
      <vt:lpstr>Residential Audit - Gas</vt:lpstr>
      <vt:lpstr>Nonresidential Equipment - Gas</vt:lpstr>
      <vt:lpstr>Nonresidential Audit - Gas</vt:lpstr>
      <vt:lpstr>Nonresidential Custom - Gas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t52668</dc:creator>
  <cp:lastModifiedBy>Douglas, Tina  (PUC)</cp:lastModifiedBy>
  <cp:lastPrinted>2016-02-04T17:48:00Z</cp:lastPrinted>
  <dcterms:created xsi:type="dcterms:W3CDTF">2011-01-26T15:17:09Z</dcterms:created>
  <dcterms:modified xsi:type="dcterms:W3CDTF">2017-03-17T21:05:08Z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