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bookViews>
    <workbookView xWindow="-255" yWindow="795" windowWidth="23985" windowHeight="15600" tabRatio="718"/>
  </bookViews>
  <sheets>
    <sheet name="Comp" sheetId="13" r:id="rId1"/>
    <sheet name="Comparisons" sheetId="12" r:id="rId2"/>
    <sheet name="Summary" sheetId="9" r:id="rId3"/>
    <sheet name="Monthly Worksheet" sheetId="2" r:id="rId4"/>
    <sheet name="LT Forecast" sheetId="3" r:id="rId5"/>
    <sheet name="Tables" sheetId="5" r:id="rId6"/>
  </sheets>
  <externalReferences>
    <externalReference r:id="rId7"/>
  </externalReferences>
  <definedNames>
    <definedName name="Base">#REF!</definedName>
    <definedName name="Basis">'[1]GAS FORWARD'!$J$49:$L$60</definedName>
    <definedName name="Carbon">#REF!</definedName>
    <definedName name="COB" localSheetId="1">#REF!</definedName>
    <definedName name="COB">#REF!</definedName>
    <definedName name="IHR">Tables!$A$7:$D$18</definedName>
    <definedName name="NWE" localSheetId="1">Tables!#REF!</definedName>
    <definedName name="NWE">Tables!#REF!</definedName>
    <definedName name="Vent">Tables!$F$7:$L$18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34" i="2" l="1"/>
  <c r="E34" i="3"/>
  <c r="U35" i="2"/>
  <c r="E35" i="3"/>
  <c r="U36" i="2"/>
  <c r="E36" i="3"/>
  <c r="U37" i="2"/>
  <c r="E37" i="3"/>
  <c r="U38" i="2"/>
  <c r="E38" i="3"/>
  <c r="U39" i="2"/>
  <c r="E39" i="3"/>
  <c r="U40" i="2"/>
  <c r="E40" i="3"/>
  <c r="U41" i="2"/>
  <c r="E41" i="3"/>
  <c r="U42" i="2"/>
  <c r="E42" i="3"/>
  <c r="U43" i="2"/>
  <c r="E43" i="3"/>
  <c r="U44" i="2"/>
  <c r="E44" i="3"/>
  <c r="U45" i="2"/>
  <c r="E45" i="3"/>
  <c r="F12" i="12"/>
  <c r="T34" i="2"/>
  <c r="D34" i="3"/>
  <c r="T35" i="2"/>
  <c r="D35" i="3"/>
  <c r="T36" i="2"/>
  <c r="D36" i="3"/>
  <c r="T37" i="2"/>
  <c r="D37" i="3"/>
  <c r="T38" i="2"/>
  <c r="D38" i="3"/>
  <c r="T39" i="2"/>
  <c r="D39" i="3"/>
  <c r="T40" i="2"/>
  <c r="D40" i="3"/>
  <c r="T41" i="2"/>
  <c r="D41" i="3"/>
  <c r="T42" i="2"/>
  <c r="D42" i="3"/>
  <c r="T43" i="2"/>
  <c r="D43" i="3"/>
  <c r="T44" i="2"/>
  <c r="D44" i="3"/>
  <c r="T45" i="2"/>
  <c r="D45" i="3"/>
  <c r="E12" i="12"/>
  <c r="G12" i="12"/>
  <c r="P12" i="12"/>
  <c r="U46" i="2"/>
  <c r="E46" i="3"/>
  <c r="U47" i="2"/>
  <c r="E47" i="3"/>
  <c r="U48" i="2"/>
  <c r="E48" i="3"/>
  <c r="U49" i="2"/>
  <c r="E49" i="3"/>
  <c r="U50" i="2"/>
  <c r="E50" i="3"/>
  <c r="U51" i="2"/>
  <c r="E51" i="3"/>
  <c r="U52" i="2"/>
  <c r="E52" i="3"/>
  <c r="U53" i="2"/>
  <c r="E53" i="3"/>
  <c r="U54" i="2"/>
  <c r="E54" i="3"/>
  <c r="U55" i="2"/>
  <c r="E55" i="3"/>
  <c r="U56" i="2"/>
  <c r="E56" i="3"/>
  <c r="U57" i="2"/>
  <c r="E57" i="3"/>
  <c r="F13" i="12"/>
  <c r="T46" i="2"/>
  <c r="D46" i="3"/>
  <c r="T47" i="2"/>
  <c r="D47" i="3"/>
  <c r="T48" i="2"/>
  <c r="D48" i="3"/>
  <c r="T49" i="2"/>
  <c r="D49" i="3"/>
  <c r="T50" i="2"/>
  <c r="D50" i="3"/>
  <c r="T51" i="2"/>
  <c r="D51" i="3"/>
  <c r="T52" i="2"/>
  <c r="D52" i="3"/>
  <c r="T53" i="2"/>
  <c r="D53" i="3"/>
  <c r="T54" i="2"/>
  <c r="D54" i="3"/>
  <c r="T55" i="2"/>
  <c r="D55" i="3"/>
  <c r="T56" i="2"/>
  <c r="D56" i="3"/>
  <c r="T57" i="2"/>
  <c r="D57" i="3"/>
  <c r="E13" i="12"/>
  <c r="G13" i="12"/>
  <c r="P13" i="12"/>
  <c r="U58" i="2"/>
  <c r="E58" i="3"/>
  <c r="U59" i="2"/>
  <c r="E59" i="3"/>
  <c r="U60" i="2"/>
  <c r="E60" i="3"/>
  <c r="U61" i="2"/>
  <c r="E61" i="3"/>
  <c r="U62" i="2"/>
  <c r="E62" i="3"/>
  <c r="U63" i="2"/>
  <c r="E63" i="3"/>
  <c r="U64" i="2"/>
  <c r="E64" i="3"/>
  <c r="U65" i="2"/>
  <c r="E65" i="3"/>
  <c r="U66" i="2"/>
  <c r="E66" i="3"/>
  <c r="U67" i="2"/>
  <c r="E67" i="3"/>
  <c r="U68" i="2"/>
  <c r="E68" i="3"/>
  <c r="U69" i="2"/>
  <c r="E69" i="3"/>
  <c r="F14" i="12"/>
  <c r="T58" i="2"/>
  <c r="D58" i="3"/>
  <c r="T59" i="2"/>
  <c r="D59" i="3"/>
  <c r="T60" i="2"/>
  <c r="D60" i="3"/>
  <c r="T61" i="2"/>
  <c r="D61" i="3"/>
  <c r="T62" i="2"/>
  <c r="D62" i="3"/>
  <c r="T63" i="2"/>
  <c r="D63" i="3"/>
  <c r="T64" i="2"/>
  <c r="D64" i="3"/>
  <c r="T65" i="2"/>
  <c r="D65" i="3"/>
  <c r="T66" i="2"/>
  <c r="D66" i="3"/>
  <c r="T67" i="2"/>
  <c r="D67" i="3"/>
  <c r="T68" i="2"/>
  <c r="D68" i="3"/>
  <c r="T69" i="2"/>
  <c r="D69" i="3"/>
  <c r="E14" i="12"/>
  <c r="G14" i="12"/>
  <c r="P14" i="12"/>
  <c r="G70" i="2"/>
  <c r="G58" i="2"/>
  <c r="M58" i="2"/>
  <c r="M70" i="2"/>
  <c r="O70" i="2"/>
  <c r="T70" i="2"/>
  <c r="Q58" i="2"/>
  <c r="Q70" i="2"/>
  <c r="U70" i="2"/>
  <c r="E70" i="3"/>
  <c r="G71" i="2"/>
  <c r="G59" i="2"/>
  <c r="M59" i="2"/>
  <c r="M71" i="2"/>
  <c r="O71" i="2"/>
  <c r="T71" i="2"/>
  <c r="Q59" i="2"/>
  <c r="Q71" i="2"/>
  <c r="U71" i="2"/>
  <c r="E71" i="3"/>
  <c r="G72" i="2"/>
  <c r="G60" i="2"/>
  <c r="M60" i="2"/>
  <c r="M72" i="2"/>
  <c r="O72" i="2"/>
  <c r="T72" i="2"/>
  <c r="Q60" i="2"/>
  <c r="Q72" i="2"/>
  <c r="U72" i="2"/>
  <c r="E72" i="3"/>
  <c r="G73" i="2"/>
  <c r="G61" i="2"/>
  <c r="M61" i="2"/>
  <c r="M73" i="2"/>
  <c r="O73" i="2"/>
  <c r="T73" i="2"/>
  <c r="Q61" i="2"/>
  <c r="Q73" i="2"/>
  <c r="U73" i="2"/>
  <c r="E73" i="3"/>
  <c r="G74" i="2"/>
  <c r="G62" i="2"/>
  <c r="M62" i="2"/>
  <c r="M74" i="2"/>
  <c r="O74" i="2"/>
  <c r="T74" i="2"/>
  <c r="Q62" i="2"/>
  <c r="Q74" i="2"/>
  <c r="U74" i="2"/>
  <c r="E74" i="3"/>
  <c r="G75" i="2"/>
  <c r="G63" i="2"/>
  <c r="M63" i="2"/>
  <c r="M75" i="2"/>
  <c r="O75" i="2"/>
  <c r="T75" i="2"/>
  <c r="Q63" i="2"/>
  <c r="Q75" i="2"/>
  <c r="U75" i="2"/>
  <c r="E75" i="3"/>
  <c r="G76" i="2"/>
  <c r="G64" i="2"/>
  <c r="M64" i="2"/>
  <c r="M76" i="2"/>
  <c r="O76" i="2"/>
  <c r="T76" i="2"/>
  <c r="Q64" i="2"/>
  <c r="Q76" i="2"/>
  <c r="U76" i="2"/>
  <c r="E76" i="3"/>
  <c r="G77" i="2"/>
  <c r="G65" i="2"/>
  <c r="M65" i="2"/>
  <c r="M77" i="2"/>
  <c r="O77" i="2"/>
  <c r="T77" i="2"/>
  <c r="Q65" i="2"/>
  <c r="Q77" i="2"/>
  <c r="U77" i="2"/>
  <c r="E77" i="3"/>
  <c r="G78" i="2"/>
  <c r="G66" i="2"/>
  <c r="M66" i="2"/>
  <c r="M78" i="2"/>
  <c r="O78" i="2"/>
  <c r="T78" i="2"/>
  <c r="Q66" i="2"/>
  <c r="Q78" i="2"/>
  <c r="U78" i="2"/>
  <c r="E78" i="3"/>
  <c r="G79" i="2"/>
  <c r="G67" i="2"/>
  <c r="M67" i="2"/>
  <c r="M79" i="2"/>
  <c r="O79" i="2"/>
  <c r="T79" i="2"/>
  <c r="Q67" i="2"/>
  <c r="Q79" i="2"/>
  <c r="U79" i="2"/>
  <c r="E79" i="3"/>
  <c r="G80" i="2"/>
  <c r="G68" i="2"/>
  <c r="M68" i="2"/>
  <c r="M80" i="2"/>
  <c r="O80" i="2"/>
  <c r="T80" i="2"/>
  <c r="Q68" i="2"/>
  <c r="Q80" i="2"/>
  <c r="U80" i="2"/>
  <c r="E80" i="3"/>
  <c r="G81" i="2"/>
  <c r="G69" i="2"/>
  <c r="M69" i="2"/>
  <c r="M81" i="2"/>
  <c r="O81" i="2"/>
  <c r="T81" i="2"/>
  <c r="Q69" i="2"/>
  <c r="Q81" i="2"/>
  <c r="U81" i="2"/>
  <c r="E81" i="3"/>
  <c r="F15" i="12"/>
  <c r="D70" i="3"/>
  <c r="D71" i="3"/>
  <c r="D72" i="3"/>
  <c r="D73" i="3"/>
  <c r="D74" i="3"/>
  <c r="D75" i="3"/>
  <c r="D76" i="3"/>
  <c r="D77" i="3"/>
  <c r="D78" i="3"/>
  <c r="D79" i="3"/>
  <c r="D80" i="3"/>
  <c r="D81" i="3"/>
  <c r="E15" i="12"/>
  <c r="G15" i="12"/>
  <c r="P15" i="12"/>
  <c r="G82" i="2"/>
  <c r="M82" i="2"/>
  <c r="O82" i="2"/>
  <c r="T82" i="2"/>
  <c r="Q82" i="2"/>
  <c r="U82" i="2"/>
  <c r="E82" i="3"/>
  <c r="G83" i="2"/>
  <c r="M83" i="2"/>
  <c r="O83" i="2"/>
  <c r="T83" i="2"/>
  <c r="Q83" i="2"/>
  <c r="U83" i="2"/>
  <c r="E83" i="3"/>
  <c r="G84" i="2"/>
  <c r="M84" i="2"/>
  <c r="O84" i="2"/>
  <c r="T84" i="2"/>
  <c r="Q84" i="2"/>
  <c r="U84" i="2"/>
  <c r="E84" i="3"/>
  <c r="G85" i="2"/>
  <c r="M85" i="2"/>
  <c r="O85" i="2"/>
  <c r="T85" i="2"/>
  <c r="Q85" i="2"/>
  <c r="U85" i="2"/>
  <c r="E85" i="3"/>
  <c r="G86" i="2"/>
  <c r="M86" i="2"/>
  <c r="O86" i="2"/>
  <c r="T86" i="2"/>
  <c r="Q86" i="2"/>
  <c r="U86" i="2"/>
  <c r="E86" i="3"/>
  <c r="G87" i="2"/>
  <c r="M87" i="2"/>
  <c r="O87" i="2"/>
  <c r="T87" i="2"/>
  <c r="Q87" i="2"/>
  <c r="U87" i="2"/>
  <c r="E87" i="3"/>
  <c r="G88" i="2"/>
  <c r="M88" i="2"/>
  <c r="O88" i="2"/>
  <c r="T88" i="2"/>
  <c r="Q88" i="2"/>
  <c r="U88" i="2"/>
  <c r="E88" i="3"/>
  <c r="G89" i="2"/>
  <c r="M89" i="2"/>
  <c r="O89" i="2"/>
  <c r="T89" i="2"/>
  <c r="Q89" i="2"/>
  <c r="U89" i="2"/>
  <c r="E89" i="3"/>
  <c r="G90" i="2"/>
  <c r="M90" i="2"/>
  <c r="O90" i="2"/>
  <c r="T90" i="2"/>
  <c r="Q90" i="2"/>
  <c r="U90" i="2"/>
  <c r="E90" i="3"/>
  <c r="G91" i="2"/>
  <c r="M91" i="2"/>
  <c r="O91" i="2"/>
  <c r="T91" i="2"/>
  <c r="Q91" i="2"/>
  <c r="U91" i="2"/>
  <c r="E91" i="3"/>
  <c r="G92" i="2"/>
  <c r="M92" i="2"/>
  <c r="O92" i="2"/>
  <c r="T92" i="2"/>
  <c r="Q92" i="2"/>
  <c r="U92" i="2"/>
  <c r="E92" i="3"/>
  <c r="G93" i="2"/>
  <c r="M93" i="2"/>
  <c r="O93" i="2"/>
  <c r="T93" i="2"/>
  <c r="Q93" i="2"/>
  <c r="U93" i="2"/>
  <c r="E93" i="3"/>
  <c r="F16" i="12"/>
  <c r="D82" i="3"/>
  <c r="D83" i="3"/>
  <c r="D84" i="3"/>
  <c r="D85" i="3"/>
  <c r="D86" i="3"/>
  <c r="D87" i="3"/>
  <c r="D88" i="3"/>
  <c r="D89" i="3"/>
  <c r="D90" i="3"/>
  <c r="D91" i="3"/>
  <c r="D92" i="3"/>
  <c r="D93" i="3"/>
  <c r="E16" i="12"/>
  <c r="G16" i="12"/>
  <c r="P16" i="12"/>
  <c r="G94" i="2"/>
  <c r="M94" i="2"/>
  <c r="O94" i="2"/>
  <c r="T94" i="2"/>
  <c r="Q94" i="2"/>
  <c r="U94" i="2"/>
  <c r="E94" i="3"/>
  <c r="G95" i="2"/>
  <c r="M95" i="2"/>
  <c r="O95" i="2"/>
  <c r="T95" i="2"/>
  <c r="Q95" i="2"/>
  <c r="U95" i="2"/>
  <c r="E95" i="3"/>
  <c r="G96" i="2"/>
  <c r="M96" i="2"/>
  <c r="O96" i="2"/>
  <c r="T96" i="2"/>
  <c r="Q96" i="2"/>
  <c r="U96" i="2"/>
  <c r="E96" i="3"/>
  <c r="G97" i="2"/>
  <c r="M97" i="2"/>
  <c r="O97" i="2"/>
  <c r="T97" i="2"/>
  <c r="Q97" i="2"/>
  <c r="U97" i="2"/>
  <c r="E97" i="3"/>
  <c r="G98" i="2"/>
  <c r="M98" i="2"/>
  <c r="O98" i="2"/>
  <c r="T98" i="2"/>
  <c r="Q98" i="2"/>
  <c r="U98" i="2"/>
  <c r="E98" i="3"/>
  <c r="G99" i="2"/>
  <c r="M99" i="2"/>
  <c r="O99" i="2"/>
  <c r="T99" i="2"/>
  <c r="Q99" i="2"/>
  <c r="U99" i="2"/>
  <c r="E99" i="3"/>
  <c r="G100" i="2"/>
  <c r="M100" i="2"/>
  <c r="O100" i="2"/>
  <c r="T100" i="2"/>
  <c r="Q100" i="2"/>
  <c r="U100" i="2"/>
  <c r="E100" i="3"/>
  <c r="G101" i="2"/>
  <c r="M101" i="2"/>
  <c r="O101" i="2"/>
  <c r="T101" i="2"/>
  <c r="Q101" i="2"/>
  <c r="U101" i="2"/>
  <c r="E101" i="3"/>
  <c r="G102" i="2"/>
  <c r="M102" i="2"/>
  <c r="O102" i="2"/>
  <c r="T102" i="2"/>
  <c r="Q102" i="2"/>
  <c r="U102" i="2"/>
  <c r="E102" i="3"/>
  <c r="G103" i="2"/>
  <c r="M103" i="2"/>
  <c r="O103" i="2"/>
  <c r="T103" i="2"/>
  <c r="Q103" i="2"/>
  <c r="U103" i="2"/>
  <c r="E103" i="3"/>
  <c r="G104" i="2"/>
  <c r="M104" i="2"/>
  <c r="O104" i="2"/>
  <c r="T104" i="2"/>
  <c r="Q104" i="2"/>
  <c r="U104" i="2"/>
  <c r="E104" i="3"/>
  <c r="G105" i="2"/>
  <c r="M105" i="2"/>
  <c r="O105" i="2"/>
  <c r="T105" i="2"/>
  <c r="Q105" i="2"/>
  <c r="U105" i="2"/>
  <c r="E105" i="3"/>
  <c r="F17" i="12"/>
  <c r="D94" i="3"/>
  <c r="D95" i="3"/>
  <c r="D96" i="3"/>
  <c r="D97" i="3"/>
  <c r="D98" i="3"/>
  <c r="D99" i="3"/>
  <c r="D100" i="3"/>
  <c r="D101" i="3"/>
  <c r="D102" i="3"/>
  <c r="D103" i="3"/>
  <c r="D104" i="3"/>
  <c r="D105" i="3"/>
  <c r="E17" i="12"/>
  <c r="G17" i="12"/>
  <c r="P17" i="12"/>
  <c r="G106" i="2"/>
  <c r="M106" i="2"/>
  <c r="O106" i="2"/>
  <c r="T106" i="2"/>
  <c r="Q106" i="2"/>
  <c r="U106" i="2"/>
  <c r="E106" i="3"/>
  <c r="G107" i="2"/>
  <c r="M107" i="2"/>
  <c r="O107" i="2"/>
  <c r="T107" i="2"/>
  <c r="Q107" i="2"/>
  <c r="U107" i="2"/>
  <c r="E107" i="3"/>
  <c r="G108" i="2"/>
  <c r="M108" i="2"/>
  <c r="O108" i="2"/>
  <c r="T108" i="2"/>
  <c r="Q108" i="2"/>
  <c r="U108" i="2"/>
  <c r="E108" i="3"/>
  <c r="G109" i="2"/>
  <c r="M109" i="2"/>
  <c r="O109" i="2"/>
  <c r="T109" i="2"/>
  <c r="Q109" i="2"/>
  <c r="U109" i="2"/>
  <c r="E109" i="3"/>
  <c r="G110" i="2"/>
  <c r="M110" i="2"/>
  <c r="O110" i="2"/>
  <c r="T110" i="2"/>
  <c r="Q110" i="2"/>
  <c r="U110" i="2"/>
  <c r="E110" i="3"/>
  <c r="G111" i="2"/>
  <c r="M111" i="2"/>
  <c r="O111" i="2"/>
  <c r="T111" i="2"/>
  <c r="Q111" i="2"/>
  <c r="U111" i="2"/>
  <c r="E111" i="3"/>
  <c r="G112" i="2"/>
  <c r="M112" i="2"/>
  <c r="O112" i="2"/>
  <c r="T112" i="2"/>
  <c r="Q112" i="2"/>
  <c r="U112" i="2"/>
  <c r="E112" i="3"/>
  <c r="G113" i="2"/>
  <c r="M113" i="2"/>
  <c r="O113" i="2"/>
  <c r="T113" i="2"/>
  <c r="Q113" i="2"/>
  <c r="U113" i="2"/>
  <c r="E113" i="3"/>
  <c r="G114" i="2"/>
  <c r="M114" i="2"/>
  <c r="O114" i="2"/>
  <c r="T114" i="2"/>
  <c r="Q114" i="2"/>
  <c r="U114" i="2"/>
  <c r="E114" i="3"/>
  <c r="G115" i="2"/>
  <c r="M115" i="2"/>
  <c r="O115" i="2"/>
  <c r="T115" i="2"/>
  <c r="Q115" i="2"/>
  <c r="U115" i="2"/>
  <c r="E115" i="3"/>
  <c r="G116" i="2"/>
  <c r="M116" i="2"/>
  <c r="O116" i="2"/>
  <c r="T116" i="2"/>
  <c r="Q116" i="2"/>
  <c r="U116" i="2"/>
  <c r="E116" i="3"/>
  <c r="G117" i="2"/>
  <c r="M117" i="2"/>
  <c r="O117" i="2"/>
  <c r="T117" i="2"/>
  <c r="Q117" i="2"/>
  <c r="U117" i="2"/>
  <c r="E117" i="3"/>
  <c r="F18" i="12"/>
  <c r="D106" i="3"/>
  <c r="D107" i="3"/>
  <c r="D108" i="3"/>
  <c r="D109" i="3"/>
  <c r="D110" i="3"/>
  <c r="D111" i="3"/>
  <c r="D112" i="3"/>
  <c r="D113" i="3"/>
  <c r="D114" i="3"/>
  <c r="D115" i="3"/>
  <c r="D116" i="3"/>
  <c r="D117" i="3"/>
  <c r="E18" i="12"/>
  <c r="G18" i="12"/>
  <c r="P18" i="12"/>
  <c r="G118" i="2"/>
  <c r="M118" i="2"/>
  <c r="O118" i="2"/>
  <c r="T118" i="2"/>
  <c r="Q118" i="2"/>
  <c r="U118" i="2"/>
  <c r="E118" i="3"/>
  <c r="G119" i="2"/>
  <c r="M119" i="2"/>
  <c r="O119" i="2"/>
  <c r="T119" i="2"/>
  <c r="Q119" i="2"/>
  <c r="U119" i="2"/>
  <c r="E119" i="3"/>
  <c r="G120" i="2"/>
  <c r="M120" i="2"/>
  <c r="O120" i="2"/>
  <c r="T120" i="2"/>
  <c r="Q120" i="2"/>
  <c r="U120" i="2"/>
  <c r="E120" i="3"/>
  <c r="G121" i="2"/>
  <c r="M121" i="2"/>
  <c r="O121" i="2"/>
  <c r="T121" i="2"/>
  <c r="Q121" i="2"/>
  <c r="U121" i="2"/>
  <c r="E121" i="3"/>
  <c r="G122" i="2"/>
  <c r="M122" i="2"/>
  <c r="O122" i="2"/>
  <c r="T122" i="2"/>
  <c r="Q122" i="2"/>
  <c r="U122" i="2"/>
  <c r="E122" i="3"/>
  <c r="G123" i="2"/>
  <c r="M123" i="2"/>
  <c r="O123" i="2"/>
  <c r="T123" i="2"/>
  <c r="Q123" i="2"/>
  <c r="U123" i="2"/>
  <c r="E123" i="3"/>
  <c r="G124" i="2"/>
  <c r="M124" i="2"/>
  <c r="O124" i="2"/>
  <c r="T124" i="2"/>
  <c r="Q124" i="2"/>
  <c r="U124" i="2"/>
  <c r="E124" i="3"/>
  <c r="G125" i="2"/>
  <c r="M125" i="2"/>
  <c r="O125" i="2"/>
  <c r="T125" i="2"/>
  <c r="Q125" i="2"/>
  <c r="U125" i="2"/>
  <c r="E125" i="3"/>
  <c r="G126" i="2"/>
  <c r="M126" i="2"/>
  <c r="O126" i="2"/>
  <c r="T126" i="2"/>
  <c r="Q126" i="2"/>
  <c r="U126" i="2"/>
  <c r="E126" i="3"/>
  <c r="G127" i="2"/>
  <c r="M127" i="2"/>
  <c r="O127" i="2"/>
  <c r="T127" i="2"/>
  <c r="Q127" i="2"/>
  <c r="U127" i="2"/>
  <c r="E127" i="3"/>
  <c r="G128" i="2"/>
  <c r="M128" i="2"/>
  <c r="O128" i="2"/>
  <c r="T128" i="2"/>
  <c r="Q128" i="2"/>
  <c r="U128" i="2"/>
  <c r="E128" i="3"/>
  <c r="G129" i="2"/>
  <c r="M129" i="2"/>
  <c r="O129" i="2"/>
  <c r="T129" i="2"/>
  <c r="Q129" i="2"/>
  <c r="U129" i="2"/>
  <c r="E129" i="3"/>
  <c r="F19" i="12"/>
  <c r="D118" i="3"/>
  <c r="D119" i="3"/>
  <c r="D120" i="3"/>
  <c r="D121" i="3"/>
  <c r="D122" i="3"/>
  <c r="D123" i="3"/>
  <c r="D124" i="3"/>
  <c r="D125" i="3"/>
  <c r="D126" i="3"/>
  <c r="D127" i="3"/>
  <c r="D128" i="3"/>
  <c r="D129" i="3"/>
  <c r="E19" i="12"/>
  <c r="G19" i="12"/>
  <c r="P19" i="12"/>
  <c r="E130" i="3"/>
  <c r="E131" i="3"/>
  <c r="E132" i="3"/>
  <c r="E133" i="3"/>
  <c r="E134" i="3"/>
  <c r="E135" i="3"/>
  <c r="E136" i="3"/>
  <c r="E137" i="3"/>
  <c r="E138" i="3"/>
  <c r="E139" i="3"/>
  <c r="E140" i="3"/>
  <c r="E141" i="3"/>
  <c r="F20" i="12"/>
  <c r="D130" i="3"/>
  <c r="D131" i="3"/>
  <c r="D132" i="3"/>
  <c r="D133" i="3"/>
  <c r="D134" i="3"/>
  <c r="D135" i="3"/>
  <c r="D136" i="3"/>
  <c r="D137" i="3"/>
  <c r="D138" i="3"/>
  <c r="D139" i="3"/>
  <c r="D140" i="3"/>
  <c r="D141" i="3"/>
  <c r="E20" i="12"/>
  <c r="G20" i="12"/>
  <c r="P20" i="12"/>
  <c r="E142" i="3"/>
  <c r="E143" i="3"/>
  <c r="E144" i="3"/>
  <c r="E145" i="3"/>
  <c r="E146" i="3"/>
  <c r="E147" i="3"/>
  <c r="E148" i="3"/>
  <c r="E149" i="3"/>
  <c r="E150" i="3"/>
  <c r="E151" i="3"/>
  <c r="E152" i="3"/>
  <c r="E153" i="3"/>
  <c r="F21" i="12"/>
  <c r="D142" i="3"/>
  <c r="D143" i="3"/>
  <c r="D144" i="3"/>
  <c r="D145" i="3"/>
  <c r="D146" i="3"/>
  <c r="D147" i="3"/>
  <c r="D148" i="3"/>
  <c r="D149" i="3"/>
  <c r="D150" i="3"/>
  <c r="D151" i="3"/>
  <c r="D152" i="3"/>
  <c r="D153" i="3"/>
  <c r="E21" i="12"/>
  <c r="G21" i="12"/>
  <c r="P21" i="12"/>
  <c r="E154" i="3"/>
  <c r="E155" i="3"/>
  <c r="E156" i="3"/>
  <c r="E157" i="3"/>
  <c r="E158" i="3"/>
  <c r="E159" i="3"/>
  <c r="E160" i="3"/>
  <c r="E161" i="3"/>
  <c r="E162" i="3"/>
  <c r="E163" i="3"/>
  <c r="E164" i="3"/>
  <c r="E165" i="3"/>
  <c r="F22" i="12"/>
  <c r="D154" i="3"/>
  <c r="D155" i="3"/>
  <c r="D156" i="3"/>
  <c r="D157" i="3"/>
  <c r="D158" i="3"/>
  <c r="D159" i="3"/>
  <c r="D160" i="3"/>
  <c r="D161" i="3"/>
  <c r="D162" i="3"/>
  <c r="D163" i="3"/>
  <c r="D164" i="3"/>
  <c r="D165" i="3"/>
  <c r="E22" i="12"/>
  <c r="G22" i="12"/>
  <c r="P22" i="12"/>
  <c r="E166" i="3"/>
  <c r="E167" i="3"/>
  <c r="E168" i="3"/>
  <c r="E169" i="3"/>
  <c r="E170" i="3"/>
  <c r="E171" i="3"/>
  <c r="E172" i="3"/>
  <c r="E173" i="3"/>
  <c r="E174" i="3"/>
  <c r="E175" i="3"/>
  <c r="E176" i="3"/>
  <c r="E177" i="3"/>
  <c r="F23" i="12"/>
  <c r="D166" i="3"/>
  <c r="D167" i="3"/>
  <c r="D168" i="3"/>
  <c r="D169" i="3"/>
  <c r="D170" i="3"/>
  <c r="D171" i="3"/>
  <c r="D172" i="3"/>
  <c r="D173" i="3"/>
  <c r="D174" i="3"/>
  <c r="D175" i="3"/>
  <c r="D176" i="3"/>
  <c r="D177" i="3"/>
  <c r="E23" i="12"/>
  <c r="G23" i="12"/>
  <c r="P23" i="12"/>
  <c r="E178" i="3"/>
  <c r="E179" i="3"/>
  <c r="E180" i="3"/>
  <c r="E181" i="3"/>
  <c r="E182" i="3"/>
  <c r="E183" i="3"/>
  <c r="E184" i="3"/>
  <c r="E185" i="3"/>
  <c r="E186" i="3"/>
  <c r="E187" i="3"/>
  <c r="E188" i="3"/>
  <c r="E189" i="3"/>
  <c r="F24" i="12"/>
  <c r="D178" i="3"/>
  <c r="D179" i="3"/>
  <c r="D180" i="3"/>
  <c r="D181" i="3"/>
  <c r="D182" i="3"/>
  <c r="D183" i="3"/>
  <c r="D184" i="3"/>
  <c r="D185" i="3"/>
  <c r="D186" i="3"/>
  <c r="D187" i="3"/>
  <c r="D188" i="3"/>
  <c r="D189" i="3"/>
  <c r="E24" i="12"/>
  <c r="G24" i="12"/>
  <c r="P24" i="12"/>
  <c r="E190" i="3"/>
  <c r="E191" i="3"/>
  <c r="E192" i="3"/>
  <c r="E193" i="3"/>
  <c r="E194" i="3"/>
  <c r="E195" i="3"/>
  <c r="E196" i="3"/>
  <c r="E197" i="3"/>
  <c r="E198" i="3"/>
  <c r="E199" i="3"/>
  <c r="E200" i="3"/>
  <c r="E201" i="3"/>
  <c r="F25" i="12"/>
  <c r="D190" i="3"/>
  <c r="D191" i="3"/>
  <c r="D192" i="3"/>
  <c r="D193" i="3"/>
  <c r="D194" i="3"/>
  <c r="D195" i="3"/>
  <c r="D196" i="3"/>
  <c r="D197" i="3"/>
  <c r="D198" i="3"/>
  <c r="D199" i="3"/>
  <c r="D200" i="3"/>
  <c r="D201" i="3"/>
  <c r="E25" i="12"/>
  <c r="G25" i="12"/>
  <c r="P25" i="12"/>
  <c r="E202" i="3"/>
  <c r="E203" i="3"/>
  <c r="E204" i="3"/>
  <c r="E205" i="3"/>
  <c r="E206" i="3"/>
  <c r="E207" i="3"/>
  <c r="E208" i="3"/>
  <c r="E209" i="3"/>
  <c r="E210" i="3"/>
  <c r="E211" i="3"/>
  <c r="E212" i="3"/>
  <c r="E213" i="3"/>
  <c r="F26" i="12"/>
  <c r="D202" i="3"/>
  <c r="D203" i="3"/>
  <c r="D204" i="3"/>
  <c r="D205" i="3"/>
  <c r="D206" i="3"/>
  <c r="D207" i="3"/>
  <c r="D208" i="3"/>
  <c r="D209" i="3"/>
  <c r="D210" i="3"/>
  <c r="D211" i="3"/>
  <c r="D212" i="3"/>
  <c r="D213" i="3"/>
  <c r="E26" i="12"/>
  <c r="G26" i="12"/>
  <c r="P26" i="12"/>
  <c r="E214" i="3"/>
  <c r="E215" i="3"/>
  <c r="E216" i="3"/>
  <c r="E217" i="3"/>
  <c r="E218" i="3"/>
  <c r="E219" i="3"/>
  <c r="E220" i="3"/>
  <c r="E221" i="3"/>
  <c r="E222" i="3"/>
  <c r="E223" i="3"/>
  <c r="E224" i="3"/>
  <c r="E225" i="3"/>
  <c r="F27" i="12"/>
  <c r="D214" i="3"/>
  <c r="D215" i="3"/>
  <c r="D216" i="3"/>
  <c r="D217" i="3"/>
  <c r="D218" i="3"/>
  <c r="D219" i="3"/>
  <c r="D220" i="3"/>
  <c r="D221" i="3"/>
  <c r="D222" i="3"/>
  <c r="D223" i="3"/>
  <c r="D224" i="3"/>
  <c r="D225" i="3"/>
  <c r="E27" i="12"/>
  <c r="G27" i="12"/>
  <c r="P27" i="12"/>
  <c r="E226" i="3"/>
  <c r="E227" i="3"/>
  <c r="E228" i="3"/>
  <c r="E229" i="3"/>
  <c r="E230" i="3"/>
  <c r="E231" i="3"/>
  <c r="E232" i="3"/>
  <c r="E233" i="3"/>
  <c r="E234" i="3"/>
  <c r="E235" i="3"/>
  <c r="E236" i="3"/>
  <c r="E237" i="3"/>
  <c r="F28" i="12"/>
  <c r="D226" i="3"/>
  <c r="D227" i="3"/>
  <c r="D228" i="3"/>
  <c r="D229" i="3"/>
  <c r="D230" i="3"/>
  <c r="D231" i="3"/>
  <c r="D232" i="3"/>
  <c r="D233" i="3"/>
  <c r="D234" i="3"/>
  <c r="D235" i="3"/>
  <c r="D236" i="3"/>
  <c r="D237" i="3"/>
  <c r="E28" i="12"/>
  <c r="G28" i="12"/>
  <c r="P28" i="12"/>
  <c r="E238" i="3"/>
  <c r="E239" i="3"/>
  <c r="E240" i="3"/>
  <c r="E241" i="3"/>
  <c r="E242" i="3"/>
  <c r="E243" i="3"/>
  <c r="E244" i="3"/>
  <c r="E245" i="3"/>
  <c r="E246" i="3"/>
  <c r="E247" i="3"/>
  <c r="E248" i="3"/>
  <c r="E249" i="3"/>
  <c r="F29" i="12"/>
  <c r="D238" i="3"/>
  <c r="D239" i="3"/>
  <c r="D240" i="3"/>
  <c r="D241" i="3"/>
  <c r="D242" i="3"/>
  <c r="D243" i="3"/>
  <c r="D244" i="3"/>
  <c r="D245" i="3"/>
  <c r="D246" i="3"/>
  <c r="D247" i="3"/>
  <c r="D248" i="3"/>
  <c r="D249" i="3"/>
  <c r="E29" i="12"/>
  <c r="G29" i="12"/>
  <c r="P29" i="12"/>
  <c r="E250" i="3"/>
  <c r="E251" i="3"/>
  <c r="E252" i="3"/>
  <c r="E253" i="3"/>
  <c r="E254" i="3"/>
  <c r="E255" i="3"/>
  <c r="E256" i="3"/>
  <c r="E257" i="3"/>
  <c r="E258" i="3"/>
  <c r="E259" i="3"/>
  <c r="E260" i="3"/>
  <c r="E261" i="3"/>
  <c r="F30" i="12"/>
  <c r="D250" i="3"/>
  <c r="D251" i="3"/>
  <c r="D252" i="3"/>
  <c r="D253" i="3"/>
  <c r="D254" i="3"/>
  <c r="D255" i="3"/>
  <c r="D256" i="3"/>
  <c r="D257" i="3"/>
  <c r="D258" i="3"/>
  <c r="D259" i="3"/>
  <c r="D260" i="3"/>
  <c r="D261" i="3"/>
  <c r="E30" i="12"/>
  <c r="G30" i="12"/>
  <c r="P30" i="12"/>
  <c r="E262" i="3"/>
  <c r="E263" i="3"/>
  <c r="E264" i="3"/>
  <c r="E265" i="3"/>
  <c r="E266" i="3"/>
  <c r="E267" i="3"/>
  <c r="E268" i="3"/>
  <c r="E269" i="3"/>
  <c r="E270" i="3"/>
  <c r="E271" i="3"/>
  <c r="E272" i="3"/>
  <c r="E273" i="3"/>
  <c r="F31" i="12"/>
  <c r="D262" i="3"/>
  <c r="D263" i="3"/>
  <c r="D264" i="3"/>
  <c r="D265" i="3"/>
  <c r="D266" i="3"/>
  <c r="D267" i="3"/>
  <c r="D268" i="3"/>
  <c r="D269" i="3"/>
  <c r="D270" i="3"/>
  <c r="D271" i="3"/>
  <c r="D272" i="3"/>
  <c r="D273" i="3"/>
  <c r="E31" i="12"/>
  <c r="G31" i="12"/>
  <c r="P31" i="12"/>
  <c r="U22" i="2"/>
  <c r="E22" i="3"/>
  <c r="U23" i="2"/>
  <c r="E23" i="3"/>
  <c r="U24" i="2"/>
  <c r="E24" i="3"/>
  <c r="U25" i="2"/>
  <c r="E25" i="3"/>
  <c r="U26" i="2"/>
  <c r="E26" i="3"/>
  <c r="U27" i="2"/>
  <c r="E27" i="3"/>
  <c r="U28" i="2"/>
  <c r="E28" i="3"/>
  <c r="U29" i="2"/>
  <c r="E29" i="3"/>
  <c r="U30" i="2"/>
  <c r="E30" i="3"/>
  <c r="U31" i="2"/>
  <c r="E31" i="3"/>
  <c r="U32" i="2"/>
  <c r="E32" i="3"/>
  <c r="U33" i="2"/>
  <c r="E33" i="3"/>
  <c r="F11" i="12"/>
  <c r="T22" i="2"/>
  <c r="D22" i="3"/>
  <c r="T23" i="2"/>
  <c r="D23" i="3"/>
  <c r="T24" i="2"/>
  <c r="D24" i="3"/>
  <c r="T25" i="2"/>
  <c r="D25" i="3"/>
  <c r="T26" i="2"/>
  <c r="D26" i="3"/>
  <c r="T27" i="2"/>
  <c r="D27" i="3"/>
  <c r="T28" i="2"/>
  <c r="D28" i="3"/>
  <c r="T29" i="2"/>
  <c r="D29" i="3"/>
  <c r="T30" i="2"/>
  <c r="D30" i="3"/>
  <c r="T31" i="2"/>
  <c r="D31" i="3"/>
  <c r="T32" i="2"/>
  <c r="D32" i="3"/>
  <c r="T33" i="2"/>
  <c r="D33" i="3"/>
  <c r="E11" i="12"/>
  <c r="G11" i="12"/>
  <c r="P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11" i="12"/>
  <c r="G22" i="2"/>
  <c r="C22" i="3"/>
  <c r="G23" i="2"/>
  <c r="C23" i="3"/>
  <c r="G24" i="2"/>
  <c r="C24" i="3"/>
  <c r="G25" i="2"/>
  <c r="C25" i="3"/>
  <c r="G26" i="2"/>
  <c r="C26" i="3"/>
  <c r="G27" i="2"/>
  <c r="C27" i="3"/>
  <c r="G28" i="2"/>
  <c r="C28" i="3"/>
  <c r="G29" i="2"/>
  <c r="C29" i="3"/>
  <c r="G30" i="2"/>
  <c r="C30" i="3"/>
  <c r="G31" i="2"/>
  <c r="C31" i="3"/>
  <c r="G32" i="2"/>
  <c r="C32" i="3"/>
  <c r="G33" i="2"/>
  <c r="C33" i="3"/>
  <c r="C11" i="9"/>
  <c r="G34" i="2"/>
  <c r="C34" i="3"/>
  <c r="G35" i="2"/>
  <c r="C35" i="3"/>
  <c r="G36" i="2"/>
  <c r="C36" i="3"/>
  <c r="G37" i="2"/>
  <c r="C37" i="3"/>
  <c r="G38" i="2"/>
  <c r="C38" i="3"/>
  <c r="G39" i="2"/>
  <c r="C39" i="3"/>
  <c r="G40" i="2"/>
  <c r="C40" i="3"/>
  <c r="G41" i="2"/>
  <c r="C41" i="3"/>
  <c r="G42" i="2"/>
  <c r="C42" i="3"/>
  <c r="G43" i="2"/>
  <c r="C43" i="3"/>
  <c r="G44" i="2"/>
  <c r="C44" i="3"/>
  <c r="G45" i="2"/>
  <c r="C45" i="3"/>
  <c r="C12" i="9"/>
  <c r="G46" i="2"/>
  <c r="C46" i="3"/>
  <c r="G47" i="2"/>
  <c r="C47" i="3"/>
  <c r="G48" i="2"/>
  <c r="C48" i="3"/>
  <c r="G49" i="2"/>
  <c r="C49" i="3"/>
  <c r="G50" i="2"/>
  <c r="C50" i="3"/>
  <c r="G51" i="2"/>
  <c r="C51" i="3"/>
  <c r="G52" i="2"/>
  <c r="C52" i="3"/>
  <c r="G53" i="2"/>
  <c r="C53" i="3"/>
  <c r="G54" i="2"/>
  <c r="C54" i="3"/>
  <c r="G55" i="2"/>
  <c r="C55" i="3"/>
  <c r="G56" i="2"/>
  <c r="C56" i="3"/>
  <c r="G57" i="2"/>
  <c r="C57" i="3"/>
  <c r="C13" i="9"/>
  <c r="C58" i="3"/>
  <c r="C59" i="3"/>
  <c r="C60" i="3"/>
  <c r="C61" i="3"/>
  <c r="C62" i="3"/>
  <c r="C63" i="3"/>
  <c r="C64" i="3"/>
  <c r="C65" i="3"/>
  <c r="C66" i="3"/>
  <c r="C67" i="3"/>
  <c r="C68" i="3"/>
  <c r="C69" i="3"/>
  <c r="C14" i="9"/>
  <c r="C70" i="3"/>
  <c r="C71" i="3"/>
  <c r="C72" i="3"/>
  <c r="C73" i="3"/>
  <c r="C74" i="3"/>
  <c r="C75" i="3"/>
  <c r="C76" i="3"/>
  <c r="C77" i="3"/>
  <c r="C78" i="3"/>
  <c r="C79" i="3"/>
  <c r="C80" i="3"/>
  <c r="C81" i="3"/>
  <c r="C15" i="9"/>
  <c r="C82" i="3"/>
  <c r="C83" i="3"/>
  <c r="C84" i="3"/>
  <c r="C85" i="3"/>
  <c r="C86" i="3"/>
  <c r="C87" i="3"/>
  <c r="C88" i="3"/>
  <c r="C89" i="3"/>
  <c r="C90" i="3"/>
  <c r="C91" i="3"/>
  <c r="C92" i="3"/>
  <c r="C93" i="3"/>
  <c r="C16" i="9"/>
  <c r="C94" i="3"/>
  <c r="C95" i="3"/>
  <c r="C96" i="3"/>
  <c r="C97" i="3"/>
  <c r="C98" i="3"/>
  <c r="C99" i="3"/>
  <c r="C100" i="3"/>
  <c r="C101" i="3"/>
  <c r="C102" i="3"/>
  <c r="C103" i="3"/>
  <c r="C104" i="3"/>
  <c r="C105" i="3"/>
  <c r="C17" i="9"/>
  <c r="C106" i="3"/>
  <c r="C107" i="3"/>
  <c r="C108" i="3"/>
  <c r="C109" i="3"/>
  <c r="C110" i="3"/>
  <c r="C111" i="3"/>
  <c r="C112" i="3"/>
  <c r="C113" i="3"/>
  <c r="C114" i="3"/>
  <c r="C115" i="3"/>
  <c r="C116" i="3"/>
  <c r="C117" i="3"/>
  <c r="C18" i="9"/>
  <c r="C118" i="3"/>
  <c r="C119" i="3"/>
  <c r="C120" i="3"/>
  <c r="C121" i="3"/>
  <c r="C122" i="3"/>
  <c r="C123" i="3"/>
  <c r="C124" i="3"/>
  <c r="C125" i="3"/>
  <c r="C126" i="3"/>
  <c r="C127" i="3"/>
  <c r="C128" i="3"/>
  <c r="C129" i="3"/>
  <c r="C19" i="9"/>
  <c r="C130" i="3"/>
  <c r="C131" i="3"/>
  <c r="C132" i="3"/>
  <c r="C133" i="3"/>
  <c r="C134" i="3"/>
  <c r="C135" i="3"/>
  <c r="C136" i="3"/>
  <c r="C137" i="3"/>
  <c r="C138" i="3"/>
  <c r="C139" i="3"/>
  <c r="C140" i="3"/>
  <c r="C141" i="3"/>
  <c r="C20" i="9"/>
  <c r="C142" i="3"/>
  <c r="C143" i="3"/>
  <c r="C144" i="3"/>
  <c r="C145" i="3"/>
  <c r="C146" i="3"/>
  <c r="C147" i="3"/>
  <c r="C148" i="3"/>
  <c r="C149" i="3"/>
  <c r="C150" i="3"/>
  <c r="C151" i="3"/>
  <c r="C152" i="3"/>
  <c r="C153" i="3"/>
  <c r="C21" i="9"/>
  <c r="C154" i="3"/>
  <c r="C155" i="3"/>
  <c r="C156" i="3"/>
  <c r="C157" i="3"/>
  <c r="C158" i="3"/>
  <c r="C159" i="3"/>
  <c r="C160" i="3"/>
  <c r="C161" i="3"/>
  <c r="C162" i="3"/>
  <c r="C163" i="3"/>
  <c r="C164" i="3"/>
  <c r="C165" i="3"/>
  <c r="C22" i="9"/>
  <c r="C166" i="3"/>
  <c r="C167" i="3"/>
  <c r="C168" i="3"/>
  <c r="C169" i="3"/>
  <c r="C170" i="3"/>
  <c r="C171" i="3"/>
  <c r="C172" i="3"/>
  <c r="C173" i="3"/>
  <c r="C174" i="3"/>
  <c r="C175" i="3"/>
  <c r="C176" i="3"/>
  <c r="C177" i="3"/>
  <c r="C23" i="9"/>
  <c r="C178" i="3"/>
  <c r="C179" i="3"/>
  <c r="C180" i="3"/>
  <c r="C181" i="3"/>
  <c r="C182" i="3"/>
  <c r="C183" i="3"/>
  <c r="C184" i="3"/>
  <c r="C185" i="3"/>
  <c r="C186" i="3"/>
  <c r="C187" i="3"/>
  <c r="C188" i="3"/>
  <c r="C189" i="3"/>
  <c r="C24" i="9"/>
  <c r="C190" i="3"/>
  <c r="C191" i="3"/>
  <c r="C192" i="3"/>
  <c r="C193" i="3"/>
  <c r="C194" i="3"/>
  <c r="C195" i="3"/>
  <c r="C196" i="3"/>
  <c r="C197" i="3"/>
  <c r="C198" i="3"/>
  <c r="C199" i="3"/>
  <c r="C200" i="3"/>
  <c r="C201" i="3"/>
  <c r="C25" i="9"/>
  <c r="C202" i="3"/>
  <c r="C203" i="3"/>
  <c r="C204" i="3"/>
  <c r="C205" i="3"/>
  <c r="C206" i="3"/>
  <c r="C207" i="3"/>
  <c r="C208" i="3"/>
  <c r="C209" i="3"/>
  <c r="C210" i="3"/>
  <c r="C211" i="3"/>
  <c r="C212" i="3"/>
  <c r="C213" i="3"/>
  <c r="C26" i="9"/>
  <c r="C214" i="3"/>
  <c r="C215" i="3"/>
  <c r="C216" i="3"/>
  <c r="C217" i="3"/>
  <c r="C218" i="3"/>
  <c r="C219" i="3"/>
  <c r="C220" i="3"/>
  <c r="C221" i="3"/>
  <c r="C222" i="3"/>
  <c r="C223" i="3"/>
  <c r="C224" i="3"/>
  <c r="C225" i="3"/>
  <c r="C27" i="9"/>
  <c r="C226" i="3"/>
  <c r="C227" i="3"/>
  <c r="C228" i="3"/>
  <c r="C229" i="3"/>
  <c r="C230" i="3"/>
  <c r="C231" i="3"/>
  <c r="C232" i="3"/>
  <c r="C233" i="3"/>
  <c r="C234" i="3"/>
  <c r="C235" i="3"/>
  <c r="C236" i="3"/>
  <c r="C237" i="3"/>
  <c r="C28" i="9"/>
  <c r="C238" i="3"/>
  <c r="C239" i="3"/>
  <c r="C240" i="3"/>
  <c r="C241" i="3"/>
  <c r="C242" i="3"/>
  <c r="C243" i="3"/>
  <c r="C244" i="3"/>
  <c r="C245" i="3"/>
  <c r="C246" i="3"/>
  <c r="C247" i="3"/>
  <c r="C248" i="3"/>
  <c r="C249" i="3"/>
  <c r="C29" i="9"/>
  <c r="C250" i="3"/>
  <c r="C251" i="3"/>
  <c r="C252" i="3"/>
  <c r="C253" i="3"/>
  <c r="C254" i="3"/>
  <c r="C255" i="3"/>
  <c r="C256" i="3"/>
  <c r="C257" i="3"/>
  <c r="C258" i="3"/>
  <c r="C259" i="3"/>
  <c r="C260" i="3"/>
  <c r="C261" i="3"/>
  <c r="C30" i="9"/>
  <c r="C262" i="3"/>
  <c r="C263" i="3"/>
  <c r="C264" i="3"/>
  <c r="C265" i="3"/>
  <c r="C266" i="3"/>
  <c r="C267" i="3"/>
  <c r="C268" i="3"/>
  <c r="C269" i="3"/>
  <c r="C270" i="3"/>
  <c r="C271" i="3"/>
  <c r="C272" i="3"/>
  <c r="C273" i="3"/>
  <c r="C31" i="9"/>
  <c r="G13" i="2"/>
  <c r="M13" i="2"/>
  <c r="G14" i="2"/>
  <c r="M14" i="2"/>
  <c r="G15" i="2"/>
  <c r="M15" i="2"/>
  <c r="G16" i="2"/>
  <c r="M16" i="2"/>
  <c r="G17" i="2"/>
  <c r="M17" i="2"/>
  <c r="G18" i="2"/>
  <c r="M18" i="2"/>
  <c r="G19" i="2"/>
  <c r="M19" i="2"/>
  <c r="G20" i="2"/>
  <c r="M20" i="2"/>
  <c r="G21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G12" i="2"/>
  <c r="M12" i="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L33" i="12"/>
  <c r="K33" i="12"/>
  <c r="J33" i="12"/>
  <c r="G33" i="12"/>
  <c r="F33" i="12"/>
  <c r="E33" i="12"/>
  <c r="B118" i="3"/>
  <c r="B130" i="3"/>
  <c r="B142" i="3"/>
  <c r="B154" i="3"/>
  <c r="B166" i="3"/>
  <c r="B178" i="3"/>
  <c r="B190" i="3"/>
  <c r="B202" i="3"/>
  <c r="B214" i="3"/>
  <c r="B226" i="3"/>
  <c r="B238" i="3"/>
  <c r="B250" i="3"/>
  <c r="B262" i="3"/>
  <c r="B119" i="3"/>
  <c r="B131" i="3"/>
  <c r="B143" i="3"/>
  <c r="B155" i="3"/>
  <c r="B167" i="3"/>
  <c r="B179" i="3"/>
  <c r="B191" i="3"/>
  <c r="B203" i="3"/>
  <c r="B215" i="3"/>
  <c r="B227" i="3"/>
  <c r="B239" i="3"/>
  <c r="B251" i="3"/>
  <c r="B263" i="3"/>
  <c r="B120" i="3"/>
  <c r="B132" i="3"/>
  <c r="B144" i="3"/>
  <c r="B156" i="3"/>
  <c r="B168" i="3"/>
  <c r="B180" i="3"/>
  <c r="B192" i="3"/>
  <c r="B204" i="3"/>
  <c r="B216" i="3"/>
  <c r="B228" i="3"/>
  <c r="B240" i="3"/>
  <c r="B252" i="3"/>
  <c r="B264" i="3"/>
  <c r="B121" i="3"/>
  <c r="B133" i="3"/>
  <c r="B145" i="3"/>
  <c r="B157" i="3"/>
  <c r="B169" i="3"/>
  <c r="B181" i="3"/>
  <c r="B193" i="3"/>
  <c r="B205" i="3"/>
  <c r="B217" i="3"/>
  <c r="B229" i="3"/>
  <c r="B241" i="3"/>
  <c r="B253" i="3"/>
  <c r="B265" i="3"/>
  <c r="B122" i="3"/>
  <c r="B134" i="3"/>
  <c r="B146" i="3"/>
  <c r="B158" i="3"/>
  <c r="B170" i="3"/>
  <c r="B182" i="3"/>
  <c r="B194" i="3"/>
  <c r="B206" i="3"/>
  <c r="B218" i="3"/>
  <c r="B230" i="3"/>
  <c r="B242" i="3"/>
  <c r="B254" i="3"/>
  <c r="B266" i="3"/>
  <c r="B123" i="3"/>
  <c r="B135" i="3"/>
  <c r="B147" i="3"/>
  <c r="B159" i="3"/>
  <c r="B171" i="3"/>
  <c r="B183" i="3"/>
  <c r="B195" i="3"/>
  <c r="B207" i="3"/>
  <c r="B219" i="3"/>
  <c r="B231" i="3"/>
  <c r="B243" i="3"/>
  <c r="B255" i="3"/>
  <c r="B267" i="3"/>
  <c r="B124" i="3"/>
  <c r="B136" i="3"/>
  <c r="B148" i="3"/>
  <c r="B160" i="3"/>
  <c r="B172" i="3"/>
  <c r="B184" i="3"/>
  <c r="B196" i="3"/>
  <c r="B208" i="3"/>
  <c r="B220" i="3"/>
  <c r="B232" i="3"/>
  <c r="B244" i="3"/>
  <c r="B256" i="3"/>
  <c r="B268" i="3"/>
  <c r="B125" i="3"/>
  <c r="B137" i="3"/>
  <c r="B149" i="3"/>
  <c r="B161" i="3"/>
  <c r="B173" i="3"/>
  <c r="B185" i="3"/>
  <c r="B197" i="3"/>
  <c r="B209" i="3"/>
  <c r="B221" i="3"/>
  <c r="B233" i="3"/>
  <c r="B245" i="3"/>
  <c r="B257" i="3"/>
  <c r="B269" i="3"/>
  <c r="B126" i="3"/>
  <c r="B138" i="3"/>
  <c r="B150" i="3"/>
  <c r="B162" i="3"/>
  <c r="B174" i="3"/>
  <c r="B186" i="3"/>
  <c r="B198" i="3"/>
  <c r="B210" i="3"/>
  <c r="B222" i="3"/>
  <c r="B234" i="3"/>
  <c r="B246" i="3"/>
  <c r="B258" i="3"/>
  <c r="B270" i="3"/>
  <c r="B127" i="3"/>
  <c r="B139" i="3"/>
  <c r="B151" i="3"/>
  <c r="B163" i="3"/>
  <c r="B175" i="3"/>
  <c r="B187" i="3"/>
  <c r="B199" i="3"/>
  <c r="B211" i="3"/>
  <c r="B223" i="3"/>
  <c r="B235" i="3"/>
  <c r="B247" i="3"/>
  <c r="B259" i="3"/>
  <c r="B271" i="3"/>
  <c r="B128" i="3"/>
  <c r="B140" i="3"/>
  <c r="B152" i="3"/>
  <c r="B164" i="3"/>
  <c r="B176" i="3"/>
  <c r="B188" i="3"/>
  <c r="B200" i="3"/>
  <c r="B212" i="3"/>
  <c r="B224" i="3"/>
  <c r="B236" i="3"/>
  <c r="B248" i="3"/>
  <c r="B260" i="3"/>
  <c r="B272" i="3"/>
  <c r="B129" i="3"/>
  <c r="B141" i="3"/>
  <c r="B153" i="3"/>
  <c r="B165" i="3"/>
  <c r="B177" i="3"/>
  <c r="B189" i="3"/>
  <c r="B201" i="3"/>
  <c r="B213" i="3"/>
  <c r="B225" i="3"/>
  <c r="B237" i="3"/>
  <c r="B249" i="3"/>
  <c r="B261" i="3"/>
  <c r="B273" i="3"/>
  <c r="B3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06" i="3"/>
  <c r="B107" i="3"/>
  <c r="B108" i="3"/>
  <c r="B109" i="3"/>
  <c r="B110" i="3"/>
  <c r="B111" i="3"/>
  <c r="B112" i="3"/>
  <c r="B113" i="3"/>
  <c r="B114" i="3"/>
  <c r="B115" i="3"/>
  <c r="B116" i="3"/>
  <c r="B117" i="3"/>
  <c r="B18" i="12"/>
  <c r="B94" i="3"/>
  <c r="B95" i="3"/>
  <c r="B96" i="3"/>
  <c r="B97" i="3"/>
  <c r="B98" i="3"/>
  <c r="B99" i="3"/>
  <c r="B100" i="3"/>
  <c r="B101" i="3"/>
  <c r="B102" i="3"/>
  <c r="B103" i="3"/>
  <c r="B104" i="3"/>
  <c r="B105" i="3"/>
  <c r="B17" i="12"/>
  <c r="B82" i="3"/>
  <c r="B83" i="3"/>
  <c r="B84" i="3"/>
  <c r="B85" i="3"/>
  <c r="B86" i="3"/>
  <c r="B87" i="3"/>
  <c r="B88" i="3"/>
  <c r="B89" i="3"/>
  <c r="B90" i="3"/>
  <c r="B91" i="3"/>
  <c r="B92" i="3"/>
  <c r="B93" i="3"/>
  <c r="B16" i="12"/>
  <c r="B70" i="3"/>
  <c r="B71" i="3"/>
  <c r="B72" i="3"/>
  <c r="B73" i="3"/>
  <c r="B74" i="3"/>
  <c r="B75" i="3"/>
  <c r="B76" i="3"/>
  <c r="B77" i="3"/>
  <c r="B78" i="3"/>
  <c r="B79" i="3"/>
  <c r="B80" i="3"/>
  <c r="B81" i="3"/>
  <c r="B15" i="12"/>
  <c r="B58" i="3"/>
  <c r="B59" i="3"/>
  <c r="B60" i="3"/>
  <c r="B61" i="3"/>
  <c r="B62" i="3"/>
  <c r="B63" i="3"/>
  <c r="B64" i="3"/>
  <c r="B65" i="3"/>
  <c r="B66" i="3"/>
  <c r="B67" i="3"/>
  <c r="B68" i="3"/>
  <c r="B69" i="3"/>
  <c r="B14" i="12"/>
  <c r="B46" i="3"/>
  <c r="B47" i="3"/>
  <c r="B48" i="3"/>
  <c r="B49" i="3"/>
  <c r="B50" i="3"/>
  <c r="B51" i="3"/>
  <c r="B52" i="3"/>
  <c r="B53" i="3"/>
  <c r="B54" i="3"/>
  <c r="B55" i="3"/>
  <c r="B56" i="3"/>
  <c r="B57" i="3"/>
  <c r="B13" i="12"/>
  <c r="B34" i="3"/>
  <c r="B35" i="3"/>
  <c r="B36" i="3"/>
  <c r="B37" i="3"/>
  <c r="B38" i="3"/>
  <c r="B39" i="3"/>
  <c r="B40" i="3"/>
  <c r="B41" i="3"/>
  <c r="B42" i="3"/>
  <c r="B43" i="3"/>
  <c r="B44" i="3"/>
  <c r="B45" i="3"/>
  <c r="B12" i="12"/>
  <c r="B22" i="3"/>
  <c r="B23" i="3"/>
  <c r="B24" i="3"/>
  <c r="B25" i="3"/>
  <c r="B26" i="3"/>
  <c r="B27" i="3"/>
  <c r="B28" i="3"/>
  <c r="B29" i="3"/>
  <c r="B30" i="3"/>
  <c r="B31" i="3"/>
  <c r="B32" i="3"/>
  <c r="B33" i="3"/>
  <c r="B11" i="12"/>
  <c r="F9" i="12"/>
  <c r="E9" i="12"/>
  <c r="B12" i="3"/>
  <c r="B13" i="3"/>
  <c r="B14" i="3"/>
  <c r="B15" i="3"/>
  <c r="B16" i="3"/>
  <c r="B17" i="3"/>
  <c r="B18" i="3"/>
  <c r="B19" i="3"/>
  <c r="B20" i="3"/>
  <c r="B21" i="3"/>
  <c r="D9" i="3"/>
  <c r="E9" i="3"/>
  <c r="D10" i="3"/>
  <c r="E10" i="3"/>
  <c r="A11" i="3"/>
  <c r="C12" i="3"/>
  <c r="T12" i="2"/>
  <c r="D12" i="3"/>
  <c r="U12" i="2"/>
  <c r="E12" i="3"/>
  <c r="C13" i="3"/>
  <c r="T13" i="2"/>
  <c r="D13" i="3"/>
  <c r="U13" i="2"/>
  <c r="E13" i="3"/>
  <c r="C14" i="3"/>
  <c r="T14" i="2"/>
  <c r="D14" i="3"/>
  <c r="U14" i="2"/>
  <c r="E14" i="3"/>
  <c r="C15" i="3"/>
  <c r="T15" i="2"/>
  <c r="D15" i="3"/>
  <c r="U15" i="2"/>
  <c r="E15" i="3"/>
  <c r="C16" i="3"/>
  <c r="T16" i="2"/>
  <c r="D16" i="3"/>
  <c r="U16" i="2"/>
  <c r="E16" i="3"/>
  <c r="C17" i="3"/>
  <c r="T17" i="2"/>
  <c r="D17" i="3"/>
  <c r="U17" i="2"/>
  <c r="E17" i="3"/>
  <c r="C18" i="3"/>
  <c r="T18" i="2"/>
  <c r="D18" i="3"/>
  <c r="U18" i="2"/>
  <c r="E18" i="3"/>
  <c r="C19" i="3"/>
  <c r="T19" i="2"/>
  <c r="D19" i="3"/>
  <c r="U19" i="2"/>
  <c r="E19" i="3"/>
  <c r="C20" i="3"/>
  <c r="T20" i="2"/>
  <c r="D20" i="3"/>
  <c r="U20" i="2"/>
  <c r="E20" i="3"/>
  <c r="C21" i="3"/>
  <c r="T21" i="2"/>
  <c r="D21" i="3"/>
  <c r="U21" i="2"/>
  <c r="E21" i="3"/>
  <c r="E6" i="2"/>
  <c r="G6" i="2"/>
  <c r="I6" i="2"/>
  <c r="K6" i="2"/>
  <c r="R12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C5" i="2"/>
  <c r="E5" i="2"/>
  <c r="G5" i="2"/>
  <c r="I5" i="2"/>
  <c r="K5" i="2"/>
  <c r="Q27" i="2"/>
  <c r="Q28" i="2"/>
  <c r="Q29" i="2"/>
  <c r="Q30" i="2"/>
  <c r="Q31" i="2"/>
  <c r="Q32" i="2"/>
  <c r="Q33" i="2"/>
  <c r="Q34" i="2"/>
  <c r="Q35" i="2"/>
  <c r="Q36" i="2"/>
  <c r="F12" i="9"/>
  <c r="E12" i="9"/>
  <c r="G12" i="9"/>
  <c r="F13" i="9"/>
  <c r="E13" i="9"/>
  <c r="G13" i="9"/>
  <c r="F14" i="9"/>
  <c r="E14" i="9"/>
  <c r="G14" i="9"/>
  <c r="F15" i="9"/>
  <c r="E15" i="9"/>
  <c r="G15" i="9"/>
  <c r="F16" i="9"/>
  <c r="E16" i="9"/>
  <c r="G16" i="9"/>
  <c r="F17" i="9"/>
  <c r="E17" i="9"/>
  <c r="G17" i="9"/>
  <c r="F18" i="9"/>
  <c r="E18" i="9"/>
  <c r="G18" i="9"/>
  <c r="F19" i="9"/>
  <c r="E19" i="9"/>
  <c r="G19" i="9"/>
  <c r="F20" i="9"/>
  <c r="E20" i="9"/>
  <c r="G20" i="9"/>
  <c r="F21" i="9"/>
  <c r="E21" i="9"/>
  <c r="G21" i="9"/>
  <c r="F22" i="9"/>
  <c r="E22" i="9"/>
  <c r="G22" i="9"/>
  <c r="F23" i="9"/>
  <c r="E23" i="9"/>
  <c r="G23" i="9"/>
  <c r="F24" i="9"/>
  <c r="E24" i="9"/>
  <c r="G24" i="9"/>
  <c r="F25" i="9"/>
  <c r="E25" i="9"/>
  <c r="G25" i="9"/>
  <c r="F26" i="9"/>
  <c r="E26" i="9"/>
  <c r="G26" i="9"/>
  <c r="F27" i="9"/>
  <c r="E27" i="9"/>
  <c r="G27" i="9"/>
  <c r="F28" i="9"/>
  <c r="E28" i="9"/>
  <c r="G28" i="9"/>
  <c r="F29" i="9"/>
  <c r="E29" i="9"/>
  <c r="G29" i="9"/>
  <c r="F30" i="9"/>
  <c r="E30" i="9"/>
  <c r="G30" i="9"/>
  <c r="F31" i="9"/>
  <c r="E31" i="9"/>
  <c r="G31" i="9"/>
  <c r="G33" i="9"/>
  <c r="F11" i="9"/>
  <c r="E11" i="9"/>
  <c r="G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B19" i="9"/>
  <c r="B18" i="9"/>
  <c r="B17" i="9"/>
  <c r="B16" i="9"/>
  <c r="B15" i="9"/>
  <c r="B14" i="9"/>
  <c r="B13" i="9"/>
  <c r="B12" i="9"/>
  <c r="B11" i="9"/>
  <c r="F9" i="9"/>
  <c r="E9" i="9"/>
  <c r="B24" i="9"/>
  <c r="B25" i="9"/>
  <c r="B26" i="9"/>
  <c r="B27" i="9"/>
  <c r="B28" i="9"/>
  <c r="B29" i="9"/>
  <c r="B30" i="9"/>
  <c r="B31" i="9"/>
  <c r="B20" i="9"/>
  <c r="B21" i="9"/>
  <c r="B22" i="9"/>
  <c r="B23" i="9"/>
  <c r="E33" i="9"/>
  <c r="F33" i="9"/>
  <c r="B7" i="5"/>
  <c r="B8" i="5"/>
  <c r="B9" i="5"/>
  <c r="B10" i="5"/>
  <c r="B11" i="5"/>
  <c r="B12" i="5"/>
  <c r="B13" i="5"/>
  <c r="B14" i="5"/>
  <c r="B15" i="5"/>
  <c r="B16" i="5"/>
  <c r="B17" i="5"/>
  <c r="B18" i="5"/>
  <c r="D10" i="5"/>
  <c r="D11" i="5"/>
  <c r="D12" i="5"/>
  <c r="D13" i="5"/>
  <c r="D14" i="5"/>
  <c r="D15" i="5"/>
  <c r="D16" i="5"/>
  <c r="D17" i="5"/>
  <c r="D18" i="5"/>
  <c r="D7" i="5"/>
  <c r="D8" i="5"/>
  <c r="D9" i="5"/>
</calcChain>
</file>

<file path=xl/sharedStrings.xml><?xml version="1.0" encoding="utf-8"?>
<sst xmlns="http://schemas.openxmlformats.org/spreadsheetml/2006/main" count="104" uniqueCount="73">
  <si>
    <t>Long Term Esclation Rate (computed from year on year change in market for 2019-2020)</t>
    <phoneticPr fontId="4" type="noConversion"/>
  </si>
  <si>
    <t>HLH IHR</t>
    <phoneticPr fontId="4" type="noConversion"/>
  </si>
  <si>
    <t>Lands Energy Consulting</t>
    <phoneticPr fontId="7" type="noConversion"/>
  </si>
  <si>
    <t>ELECTRICITY PRICE FORECAST - SOUTH DAKOTA</t>
    <phoneticPr fontId="7" type="noConversion"/>
  </si>
  <si>
    <t>Detailed Monthly Projections through December 2024</t>
    <phoneticPr fontId="7" type="noConversion"/>
  </si>
  <si>
    <t>Starting January 2025</t>
    <phoneticPr fontId="4" type="noConversion"/>
  </si>
  <si>
    <t>LATEST FORECAST</t>
    <phoneticPr fontId="7" type="noConversion"/>
  </si>
  <si>
    <t>Mth-Year</t>
  </si>
  <si>
    <t>Mo</t>
    <phoneticPr fontId="4" type="noConversion"/>
  </si>
  <si>
    <t>LLH IHR</t>
    <phoneticPr fontId="4" type="noConversion"/>
  </si>
  <si>
    <t>HLH/LLH Ration</t>
    <phoneticPr fontId="4" type="noConversion"/>
  </si>
  <si>
    <t>LIGHT PRICE</t>
  </si>
  <si>
    <t>DEL CHARGE</t>
    <phoneticPr fontId="4" type="noConversion"/>
  </si>
  <si>
    <t>NYMEX</t>
    <phoneticPr fontId="4" type="noConversion"/>
  </si>
  <si>
    <t>PRICE</t>
  </si>
  <si>
    <t>SD OnPeak</t>
  </si>
  <si>
    <t>SD OffPeak</t>
  </si>
  <si>
    <t>SD OnPK</t>
    <phoneticPr fontId="7" type="noConversion"/>
  </si>
  <si>
    <t>ELEC MKT</t>
    <phoneticPr fontId="7" type="noConversion"/>
  </si>
  <si>
    <t>GAS MKT</t>
    <phoneticPr fontId="7" type="noConversion"/>
  </si>
  <si>
    <t>BASIS FOR FCST</t>
    <phoneticPr fontId="7" type="noConversion"/>
  </si>
  <si>
    <t>LEVEL</t>
    <phoneticPr fontId="7" type="noConversion"/>
  </si>
  <si>
    <t>LONG TERM PROJECTION</t>
  </si>
  <si>
    <t>Forecast Date:</t>
    <phoneticPr fontId="7" type="noConversion"/>
  </si>
  <si>
    <t>ESTIMATE</t>
  </si>
  <si>
    <t>FINAL</t>
  </si>
  <si>
    <t>HEAVY TO</t>
  </si>
  <si>
    <t>NYMEX</t>
  </si>
  <si>
    <t>HH LAST</t>
  </si>
  <si>
    <t>LIGHT RATIO</t>
  </si>
  <si>
    <t>HEAVY PRICE</t>
  </si>
  <si>
    <t>Lands Energy Consulting</t>
    <phoneticPr fontId="4" type="noConversion"/>
  </si>
  <si>
    <t>Blue values are input, black calculated</t>
    <phoneticPr fontId="4" type="noConversion"/>
  </si>
  <si>
    <t>Lands Energy Consulting</t>
    <phoneticPr fontId="7" type="noConversion"/>
  </si>
  <si>
    <t>Price Forecast - Wholesale Energy</t>
    <phoneticPr fontId="7" type="noConversion"/>
  </si>
  <si>
    <t>Henry Hub</t>
    <phoneticPr fontId="7" type="noConversion"/>
  </si>
  <si>
    <t>AECO</t>
    <phoneticPr fontId="7" type="noConversion"/>
  </si>
  <si>
    <t>NATURAL GAS</t>
    <phoneticPr fontId="7" type="noConversion"/>
  </si>
  <si>
    <t>FLAT PRICE</t>
    <phoneticPr fontId="7" type="noConversion"/>
  </si>
  <si>
    <t>HEAT HL RT</t>
  </si>
  <si>
    <t>HLH PRICE</t>
  </si>
  <si>
    <t>LLH PRICE</t>
  </si>
  <si>
    <t>ESTIMATE</t>
    <phoneticPr fontId="4" type="noConversion"/>
  </si>
  <si>
    <t>IMPLIED</t>
  </si>
  <si>
    <t>INPUT</t>
  </si>
  <si>
    <t>LD PRICE</t>
  </si>
  <si>
    <t>Year</t>
  </si>
  <si>
    <t>RESULT</t>
  </si>
  <si>
    <t>AVERAGE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</si>
  <si>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</si>
  <si>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</si>
  <si>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</si>
  <si>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</si>
  <si>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</si>
  <si>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</si>
  <si>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</si>
  <si>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</si>
  <si>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</si>
  <si>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</si>
  <si>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</si>
  <si>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</si>
  <si>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Vent - HH Basis</t>
  </si>
  <si>
    <t>3.9% ESC</t>
  </si>
  <si>
    <t>Imputed Heat Rate</t>
  </si>
  <si>
    <t>FLAT PRICE</t>
  </si>
  <si>
    <t>May 2012 Feb-11 Fcst</t>
  </si>
  <si>
    <t>Nov 2012 Feb-11 Fcst</t>
  </si>
  <si>
    <t>ELECTRICITY PRICE FORECAST - SOUTH DAKOTA</t>
  </si>
  <si>
    <t>VENT</t>
  </si>
  <si>
    <t>Rounds Forecast Electricity Price (Column S, BPR-9)</t>
  </si>
  <si>
    <t>Lands Energy Forecast</t>
  </si>
  <si>
    <t>From other Testimony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</si>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</sst>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"/>
    <numFmt numFmtId="165" formatCode="0.0%"/>
    <numFmt numFmtId="166" formatCode="0.0"/>
    <numFmt numFmtId="167" formatCode="_(&quot;$&quot;* #,##0.000_);_(&quot;$&quot;* \(#,##0.000\);_(&quot;$&quot;* &quot;-&quot;??_);_(@_)"/>
    <numFmt numFmtId="168" formatCode="0.000000000000000"/>
    <numFmt numFmtId="169" formatCode="0.0000%"/>
    <numFmt numFmtId="170" formatCode="_(&quot;$&quot;* #,##0_);_(&quot;$&quot;* \(#,##0\);_(&quot;$&quot;* &quot;-&quot;??_);_(@_)"/>
    <numFmt numFmtId="171" formatCode="0.000%"/>
    <numFmt numFmtId="172" formatCode="0.0000"/>
  </numFmts>
  <fonts count="25" x14ac:knownFonts="1">
    <font>
      <sz val="10"/>
      <name val="Arial"/>
    </font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8"/>
      <name val="Arial"/>
    </font>
    <font>
      <b/>
      <sz val="10"/>
      <name val="Arial"/>
      <family val="2"/>
    </font>
    <font>
      <b/>
      <u/>
      <sz val="10"/>
      <name val="Arial"/>
    </font>
    <font>
      <sz val="8"/>
      <name val="Times New Roman"/>
    </font>
    <font>
      <sz val="10"/>
      <color indexed="48"/>
      <name val="Arial"/>
    </font>
    <font>
      <b/>
      <u/>
      <sz val="9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name val="Times New Roman"/>
    </font>
    <font>
      <b/>
      <sz val="10"/>
      <name val="Times New Roman"/>
      <family val="1"/>
    </font>
    <font>
      <i/>
      <sz val="10"/>
      <name val="Arial"/>
      <family val="2"/>
    </font>
    <font>
      <b/>
      <sz val="12"/>
      <name val="Arial"/>
      <family val="2"/>
    </font>
    <font>
      <b/>
      <sz val="14"/>
      <name val="Arial"/>
    </font>
    <font>
      <u/>
      <sz val="10"/>
      <color indexed="20"/>
      <name val="Arial"/>
      <family val="2"/>
    </font>
    <font>
      <b/>
      <sz val="16"/>
      <name val="Times New Roman"/>
    </font>
    <font>
      <b/>
      <u/>
      <sz val="10"/>
      <name val="Times New Roman"/>
    </font>
    <font>
      <sz val="9"/>
      <name val="Times New Roman"/>
    </font>
    <font>
      <b/>
      <u/>
      <sz val="9"/>
      <name val="Times New Roman"/>
    </font>
    <font>
      <b/>
      <sz val="9"/>
      <name val="Times New Roman"/>
    </font>
    <font>
      <u/>
      <sz val="10"/>
      <color theme="11"/>
      <name val="Arial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03">
    <xf numFmtId="0" fontId="0" fillId="0" borderId="0" xfId="0"/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165" fontId="0" fillId="0" borderId="0" xfId="3" applyNumberFormat="1" applyFon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 indent="1"/>
    </xf>
    <xf numFmtId="10" fontId="0" fillId="0" borderId="0" xfId="3" applyNumberFormat="1" applyFont="1"/>
    <xf numFmtId="10" fontId="0" fillId="0" borderId="0" xfId="0" applyNumberFormat="1"/>
    <xf numFmtId="2" fontId="0" fillId="0" borderId="0" xfId="0" applyNumberFormat="1" applyAlignment="1"/>
    <xf numFmtId="2" fontId="0" fillId="6" borderId="0" xfId="0" applyNumberFormat="1" applyFill="1" applyAlignment="1">
      <alignment horizontal="right"/>
    </xf>
    <xf numFmtId="0" fontId="0" fillId="0" borderId="0" xfId="0" applyAlignment="1"/>
    <xf numFmtId="165" fontId="0" fillId="0" borderId="0" xfId="3" applyNumberFormat="1" applyFont="1" applyAlignment="1">
      <alignment horizontal="left" indent="1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/>
    <xf numFmtId="0" fontId="0" fillId="2" borderId="1" xfId="0" applyFill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0" fillId="0" borderId="5" xfId="0" applyBorder="1"/>
    <xf numFmtId="2" fontId="8" fillId="0" borderId="5" xfId="0" applyNumberFormat="1" applyFont="1" applyBorder="1"/>
    <xf numFmtId="0" fontId="8" fillId="0" borderId="5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7" fontId="11" fillId="0" borderId="0" xfId="0" applyNumberFormat="1" applyFont="1" applyAlignment="1">
      <alignment horizontal="center"/>
    </xf>
    <xf numFmtId="166" fontId="0" fillId="0" borderId="0" xfId="0" applyNumberFormat="1"/>
    <xf numFmtId="167" fontId="8" fillId="0" borderId="0" xfId="1" applyNumberFormat="1" applyFont="1"/>
    <xf numFmtId="1" fontId="0" fillId="0" borderId="0" xfId="0" applyNumberFormat="1" applyFill="1" applyAlignment="1">
      <alignment horizontal="left" indent="3"/>
    </xf>
    <xf numFmtId="2" fontId="0" fillId="0" borderId="0" xfId="0" applyNumberFormat="1" applyFill="1" applyAlignment="1">
      <alignment horizontal="left" indent="3"/>
    </xf>
    <xf numFmtId="2" fontId="0" fillId="0" borderId="0" xfId="0" applyNumberFormat="1" applyFill="1"/>
    <xf numFmtId="0" fontId="6" fillId="0" borderId="0" xfId="0" applyFont="1" applyFill="1"/>
    <xf numFmtId="2" fontId="0" fillId="0" borderId="0" xfId="0" applyNumberFormat="1" applyFill="1" applyAlignment="1">
      <alignment horizontal="right"/>
    </xf>
    <xf numFmtId="44" fontId="0" fillId="0" borderId="0" xfId="1" applyFont="1" applyAlignment="1">
      <alignment horizontal="center"/>
    </xf>
    <xf numFmtId="17" fontId="0" fillId="0" borderId="0" xfId="0" applyNumberFormat="1"/>
    <xf numFmtId="169" fontId="8" fillId="0" borderId="0" xfId="3" applyNumberFormat="1" applyFont="1"/>
    <xf numFmtId="0" fontId="14" fillId="0" borderId="0" xfId="0" applyFont="1"/>
    <xf numFmtId="0" fontId="16" fillId="0" borderId="0" xfId="0" applyFont="1"/>
    <xf numFmtId="168" fontId="0" fillId="0" borderId="0" xfId="0" applyNumberFormat="1"/>
    <xf numFmtId="0" fontId="15" fillId="0" borderId="0" xfId="0" applyFont="1"/>
    <xf numFmtId="170" fontId="0" fillId="0" borderId="0" xfId="1" applyNumberFormat="1" applyFont="1" applyBorder="1"/>
    <xf numFmtId="6" fontId="0" fillId="0" borderId="0" xfId="0" applyNumberFormat="1" applyBorder="1"/>
    <xf numFmtId="2" fontId="0" fillId="5" borderId="15" xfId="0" applyNumberFormat="1" applyFill="1" applyBorder="1"/>
    <xf numFmtId="2" fontId="0" fillId="5" borderId="16" xfId="0" applyNumberFormat="1" applyFill="1" applyBorder="1"/>
    <xf numFmtId="0" fontId="5" fillId="0" borderId="0" xfId="0" applyFont="1" applyFill="1"/>
    <xf numFmtId="0" fontId="14" fillId="0" borderId="0" xfId="0" applyFont="1" applyFill="1"/>
    <xf numFmtId="2" fontId="0" fillId="5" borderId="17" xfId="0" applyNumberFormat="1" applyFill="1" applyBorder="1"/>
    <xf numFmtId="2" fontId="0" fillId="5" borderId="23" xfId="0" applyNumberFormat="1" applyFill="1" applyBorder="1"/>
    <xf numFmtId="2" fontId="0" fillId="5" borderId="24" xfId="0" applyNumberFormat="1" applyFill="1" applyBorder="1"/>
    <xf numFmtId="17" fontId="11" fillId="0" borderId="14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2" fontId="0" fillId="0" borderId="0" xfId="0" applyNumberFormat="1" applyBorder="1"/>
    <xf numFmtId="167" fontId="8" fillId="0" borderId="0" xfId="1" applyNumberFormat="1" applyFont="1" applyBorder="1"/>
    <xf numFmtId="0" fontId="9" fillId="0" borderId="9" xfId="0" applyFont="1" applyBorder="1" applyAlignment="1">
      <alignment horizontal="center"/>
    </xf>
    <xf numFmtId="0" fontId="3" fillId="0" borderId="5" xfId="2" applyBorder="1" applyAlignment="1" applyProtection="1">
      <alignment horizontal="center"/>
    </xf>
    <xf numFmtId="9" fontId="0" fillId="0" borderId="0" xfId="3" applyFont="1" applyFill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0" fillId="5" borderId="31" xfId="0" applyNumberFormat="1" applyFill="1" applyBorder="1"/>
    <xf numFmtId="2" fontId="0" fillId="5" borderId="32" xfId="0" applyNumberFormat="1" applyFill="1" applyBorder="1"/>
    <xf numFmtId="167" fontId="1" fillId="0" borderId="0" xfId="1" applyNumberFormat="1" applyFont="1"/>
    <xf numFmtId="44" fontId="8" fillId="0" borderId="0" xfId="1" applyFont="1"/>
    <xf numFmtId="44" fontId="8" fillId="0" borderId="0" xfId="1" applyFont="1" applyFill="1" applyAlignment="1">
      <alignment horizontal="left" indent="3"/>
    </xf>
    <xf numFmtId="44" fontId="0" fillId="0" borderId="0" xfId="1" applyFont="1" applyFill="1" applyAlignment="1">
      <alignment horizontal="left" indent="3"/>
    </xf>
    <xf numFmtId="44" fontId="0" fillId="0" borderId="0" xfId="1" applyFont="1" applyFill="1"/>
    <xf numFmtId="44" fontId="8" fillId="0" borderId="0" xfId="1" applyFont="1" applyFill="1"/>
    <xf numFmtId="2" fontId="0" fillId="6" borderId="0" xfId="0" applyNumberFormat="1" applyFill="1"/>
    <xf numFmtId="17" fontId="11" fillId="0" borderId="34" xfId="0" applyNumberFormat="1" applyFont="1" applyBorder="1" applyAlignment="1">
      <alignment horizontal="center"/>
    </xf>
    <xf numFmtId="2" fontId="0" fillId="5" borderId="35" xfId="0" applyNumberFormat="1" applyFill="1" applyBorder="1"/>
    <xf numFmtId="17" fontId="11" fillId="0" borderId="25" xfId="0" applyNumberFormat="1" applyFont="1" applyBorder="1" applyAlignment="1">
      <alignment horizontal="center"/>
    </xf>
    <xf numFmtId="2" fontId="0" fillId="5" borderId="33" xfId="0" applyNumberFormat="1" applyFill="1" applyBorder="1"/>
    <xf numFmtId="0" fontId="18" fillId="0" borderId="0" xfId="0" applyFont="1"/>
    <xf numFmtId="0" fontId="12" fillId="0" borderId="0" xfId="0" applyFont="1"/>
    <xf numFmtId="0" fontId="12" fillId="0" borderId="0" xfId="0" applyFont="1" applyFill="1"/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2" fontId="12" fillId="0" borderId="0" xfId="0" applyNumberFormat="1" applyFont="1"/>
    <xf numFmtId="15" fontId="18" fillId="0" borderId="0" xfId="0" applyNumberFormat="1" applyFont="1"/>
    <xf numFmtId="0" fontId="13" fillId="0" borderId="0" xfId="0" applyFont="1"/>
    <xf numFmtId="2" fontId="12" fillId="0" borderId="20" xfId="0" applyNumberFormat="1" applyFont="1" applyBorder="1"/>
    <xf numFmtId="2" fontId="12" fillId="0" borderId="22" xfId="0" applyNumberFormat="1" applyFont="1" applyBorder="1"/>
    <xf numFmtId="0" fontId="21" fillId="0" borderId="22" xfId="0" applyFont="1" applyBorder="1" applyAlignment="1">
      <alignment horizontal="center"/>
    </xf>
    <xf numFmtId="0" fontId="13" fillId="0" borderId="0" xfId="0" applyFont="1" applyFill="1"/>
    <xf numFmtId="0" fontId="12" fillId="0" borderId="1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2" fontId="12" fillId="0" borderId="16" xfId="0" applyNumberFormat="1" applyFont="1" applyBorder="1"/>
    <xf numFmtId="2" fontId="12" fillId="0" borderId="23" xfId="0" applyNumberFormat="1" applyFont="1" applyBorder="1"/>
    <xf numFmtId="0" fontId="18" fillId="0" borderId="0" xfId="0" applyFont="1" applyAlignment="1">
      <alignment horizontal="right"/>
    </xf>
    <xf numFmtId="44" fontId="12" fillId="0" borderId="0" xfId="1" applyFont="1"/>
    <xf numFmtId="2" fontId="8" fillId="0" borderId="6" xfId="0" applyNumberFormat="1" applyFont="1" applyBorder="1"/>
    <xf numFmtId="165" fontId="12" fillId="0" borderId="0" xfId="3" applyNumberFormat="1" applyFont="1"/>
    <xf numFmtId="0" fontId="12" fillId="0" borderId="0" xfId="0" applyFont="1" applyAlignment="1">
      <alignment horizontal="center"/>
    </xf>
    <xf numFmtId="17" fontId="11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0" fontId="0" fillId="0" borderId="0" xfId="0" applyFill="1" applyBorder="1"/>
    <xf numFmtId="0" fontId="12" fillId="0" borderId="0" xfId="0" applyFont="1" applyBorder="1" applyAlignment="1">
      <alignment horizontal="center" vertical="center"/>
    </xf>
    <xf numFmtId="165" fontId="0" fillId="0" borderId="0" xfId="3" applyNumberFormat="1" applyFont="1"/>
    <xf numFmtId="0" fontId="12" fillId="0" borderId="10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8" fontId="12" fillId="0" borderId="0" xfId="0" applyNumberFormat="1" applyFont="1"/>
    <xf numFmtId="17" fontId="13" fillId="0" borderId="29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2" applyBorder="1" applyAlignment="1" applyProtection="1">
      <alignment horizontal="center"/>
    </xf>
    <xf numFmtId="2" fontId="0" fillId="0" borderId="0" xfId="0" applyNumberFormat="1" applyFill="1" applyAlignment="1"/>
    <xf numFmtId="8" fontId="0" fillId="0" borderId="0" xfId="0" applyNumberFormat="1"/>
    <xf numFmtId="171" fontId="0" fillId="0" borderId="0" xfId="3" applyNumberFormat="1" applyFont="1"/>
    <xf numFmtId="2" fontId="12" fillId="0" borderId="0" xfId="0" applyNumberFormat="1" applyFont="1" applyBorder="1"/>
    <xf numFmtId="0" fontId="21" fillId="0" borderId="2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2" fontId="12" fillId="0" borderId="17" xfId="0" applyNumberFormat="1" applyFont="1" applyBorder="1"/>
    <xf numFmtId="2" fontId="12" fillId="0" borderId="24" xfId="0" applyNumberFormat="1" applyFont="1" applyBorder="1"/>
    <xf numFmtId="0" fontId="13" fillId="0" borderId="30" xfId="0" applyFont="1" applyBorder="1"/>
    <xf numFmtId="0" fontId="12" fillId="0" borderId="36" xfId="0" applyFont="1" applyBorder="1"/>
    <xf numFmtId="0" fontId="13" fillId="0" borderId="36" xfId="0" applyFont="1" applyBorder="1" applyAlignment="1"/>
    <xf numFmtId="0" fontId="13" fillId="0" borderId="37" xfId="0" applyFont="1" applyFill="1" applyBorder="1" applyAlignment="1"/>
    <xf numFmtId="0" fontId="0" fillId="0" borderId="42" xfId="0" applyBorder="1"/>
    <xf numFmtId="0" fontId="0" fillId="0" borderId="27" xfId="0" applyBorder="1" applyAlignment="1">
      <alignment wrapText="1"/>
    </xf>
    <xf numFmtId="0" fontId="0" fillId="0" borderId="27" xfId="0" applyBorder="1"/>
    <xf numFmtId="0" fontId="0" fillId="0" borderId="43" xfId="0" applyBorder="1"/>
    <xf numFmtId="0" fontId="0" fillId="0" borderId="44" xfId="0" applyBorder="1" applyAlignment="1">
      <alignment horizontal="left"/>
    </xf>
    <xf numFmtId="164" fontId="0" fillId="0" borderId="0" xfId="0" applyNumberFormat="1" applyBorder="1"/>
    <xf numFmtId="2" fontId="0" fillId="0" borderId="45" xfId="0" applyNumberFormat="1" applyBorder="1"/>
    <xf numFmtId="0" fontId="0" fillId="0" borderId="46" xfId="0" applyBorder="1" applyAlignment="1">
      <alignment horizontal="left"/>
    </xf>
    <xf numFmtId="2" fontId="0" fillId="0" borderId="47" xfId="0" applyNumberFormat="1" applyBorder="1"/>
    <xf numFmtId="164" fontId="0" fillId="0" borderId="47" xfId="0" applyNumberFormat="1" applyBorder="1"/>
    <xf numFmtId="2" fontId="0" fillId="0" borderId="35" xfId="0" applyNumberFormat="1" applyBorder="1"/>
    <xf numFmtId="0" fontId="0" fillId="0" borderId="44" xfId="0" applyBorder="1"/>
    <xf numFmtId="44" fontId="0" fillId="0" borderId="0" xfId="1" applyFont="1" applyBorder="1"/>
    <xf numFmtId="44" fontId="0" fillId="0" borderId="45" xfId="1" applyFont="1" applyBorder="1"/>
    <xf numFmtId="0" fontId="0" fillId="0" borderId="46" xfId="0" applyBorder="1"/>
    <xf numFmtId="0" fontId="0" fillId="0" borderId="47" xfId="0" applyBorder="1"/>
    <xf numFmtId="44" fontId="0" fillId="0" borderId="47" xfId="1" applyFont="1" applyBorder="1"/>
    <xf numFmtId="44" fontId="0" fillId="0" borderId="35" xfId="1" applyFont="1" applyBorder="1"/>
    <xf numFmtId="17" fontId="11" fillId="0" borderId="10" xfId="0" applyNumberFormat="1" applyFont="1" applyBorder="1" applyAlignment="1">
      <alignment horizontal="center"/>
    </xf>
    <xf numFmtId="2" fontId="0" fillId="5" borderId="11" xfId="0" applyNumberFormat="1" applyFill="1" applyBorder="1"/>
    <xf numFmtId="2" fontId="0" fillId="5" borderId="12" xfId="0" applyNumberFormat="1" applyFill="1" applyBorder="1"/>
    <xf numFmtId="2" fontId="0" fillId="5" borderId="13" xfId="0" applyNumberFormat="1" applyFill="1" applyBorder="1"/>
    <xf numFmtId="2" fontId="0" fillId="5" borderId="49" xfId="0" applyNumberFormat="1" applyFill="1" applyBorder="1"/>
    <xf numFmtId="0" fontId="12" fillId="0" borderId="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24" fillId="0" borderId="0" xfId="0" applyFont="1" applyAlignment="1">
      <alignment wrapText="1"/>
    </xf>
    <xf numFmtId="172" fontId="12" fillId="0" borderId="0" xfId="0" applyNumberFormat="1" applyFont="1"/>
    <xf numFmtId="0" fontId="12" fillId="0" borderId="16" xfId="0" applyFont="1" applyBorder="1"/>
    <xf numFmtId="44" fontId="12" fillId="0" borderId="16" xfId="1" applyFont="1" applyBorder="1"/>
    <xf numFmtId="0" fontId="12" fillId="0" borderId="19" xfId="0" applyFont="1" applyBorder="1"/>
    <xf numFmtId="0" fontId="12" fillId="0" borderId="12" xfId="0" applyFont="1" applyBorder="1" applyAlignment="1">
      <alignment horizontal="center" wrapText="1"/>
    </xf>
    <xf numFmtId="0" fontId="12" fillId="0" borderId="20" xfId="0" applyFont="1" applyBorder="1"/>
    <xf numFmtId="0" fontId="12" fillId="0" borderId="17" xfId="0" applyFont="1" applyBorder="1"/>
    <xf numFmtId="0" fontId="12" fillId="0" borderId="20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/>
    <xf numFmtId="44" fontId="12" fillId="0" borderId="23" xfId="1" applyFont="1" applyBorder="1"/>
    <xf numFmtId="0" fontId="12" fillId="0" borderId="24" xfId="0" applyFont="1" applyBorder="1"/>
    <xf numFmtId="0" fontId="12" fillId="0" borderId="3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" fontId="13" fillId="0" borderId="19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48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0" fontId="13" fillId="0" borderId="4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5">
    <cellStyle name="Currency" xfId="1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Comparison of</a:t>
            </a:r>
            <a:r>
              <a:rPr lang="en-US" sz="1200" baseline="0"/>
              <a:t> Electiricty Price Forecasts ( nominal $/MWh)</a:t>
            </a:r>
            <a:endParaRPr lang="en-US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Comparisons!$P$9</c:f>
              <c:strCache>
                <c:ptCount val="1"/>
                <c:pt idx="0">
                  <c:v>Lands Energy Forecast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Comparisons!$O$11:$O$34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Comparisons!$P$11:$P$34</c:f>
              <c:numCache>
                <c:formatCode>0.00</c:formatCode>
                <c:ptCount val="24"/>
                <c:pt idx="0">
                  <c:v>29.10136</c:v>
                </c:pt>
                <c:pt idx="1">
                  <c:v>31.137839999999997</c:v>
                </c:pt>
                <c:pt idx="2">
                  <c:v>34.365879999999997</c:v>
                </c:pt>
                <c:pt idx="3">
                  <c:v>38.164519999999996</c:v>
                </c:pt>
                <c:pt idx="4">
                  <c:v>39.867160331311304</c:v>
                </c:pt>
                <c:pt idx="5">
                  <c:v>41.543742433356783</c:v>
                </c:pt>
                <c:pt idx="6">
                  <c:v>43.130353958577324</c:v>
                </c:pt>
                <c:pt idx="7">
                  <c:v>44.521759852547198</c:v>
                </c:pt>
                <c:pt idx="8">
                  <c:v>45.850747196019796</c:v>
                </c:pt>
                <c:pt idx="9">
                  <c:v>47.638926336664568</c:v>
                </c:pt>
                <c:pt idx="10">
                  <c:v>49.496844463794488</c:v>
                </c:pt>
                <c:pt idx="11">
                  <c:v>51.427221397882462</c:v>
                </c:pt>
                <c:pt idx="12">
                  <c:v>53.432883032399872</c:v>
                </c:pt>
                <c:pt idx="13">
                  <c:v>55.516765470663472</c:v>
                </c:pt>
                <c:pt idx="14">
                  <c:v>57.681919324019347</c:v>
                </c:pt>
                <c:pt idx="15">
                  <c:v>59.931514177656091</c:v>
                </c:pt>
                <c:pt idx="16">
                  <c:v>62.268843230584665</c:v>
                </c:pt>
                <c:pt idx="17">
                  <c:v>64.697328116577467</c:v>
                </c:pt>
                <c:pt idx="18">
                  <c:v>67.220523913123984</c:v>
                </c:pt>
                <c:pt idx="19">
                  <c:v>69.842124345735812</c:v>
                </c:pt>
                <c:pt idx="20">
                  <c:v>72.5659671952195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Comparisons!$Q$9</c:f>
              <c:strCache>
                <c:ptCount val="1"/>
                <c:pt idx="0">
                  <c:v>Rounds Forecast Electricity Price (Column S, BPR-9)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Comparisons!$O$11:$O$34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Comparisons!$Q$11:$Q$34</c:f>
              <c:numCache>
                <c:formatCode>_("$"* #,##0.00_);_("$"* \(#,##0.00\);_("$"* "-"??_);_(@_)</c:formatCode>
                <c:ptCount val="24"/>
                <c:pt idx="0">
                  <c:v>42.34207650273224</c:v>
                </c:pt>
                <c:pt idx="1">
                  <c:v>43.479772888573457</c:v>
                </c:pt>
                <c:pt idx="2">
                  <c:v>44.831440738112136</c:v>
                </c:pt>
                <c:pt idx="3">
                  <c:v>45.53289244691959</c:v>
                </c:pt>
                <c:pt idx="4">
                  <c:v>46.864476386036962</c:v>
                </c:pt>
                <c:pt idx="5">
                  <c:v>47.521169354838705</c:v>
                </c:pt>
                <c:pt idx="6">
                  <c:v>48.860396039603955</c:v>
                </c:pt>
                <c:pt idx="7">
                  <c:v>49.399027552674227</c:v>
                </c:pt>
                <c:pt idx="8">
                  <c:v>50.666666666666664</c:v>
                </c:pt>
                <c:pt idx="9">
                  <c:v>52.172607879924954</c:v>
                </c:pt>
                <c:pt idx="10">
                  <c:v>53.644676281067809</c:v>
                </c:pt>
                <c:pt idx="11">
                  <c:v>55.242105263157889</c:v>
                </c:pt>
                <c:pt idx="12">
                  <c:v>56.563845473311716</c:v>
                </c:pt>
                <c:pt idx="13">
                  <c:v>57.819179664933564</c:v>
                </c:pt>
                <c:pt idx="14">
                  <c:v>59.43617322388905</c:v>
                </c:pt>
                <c:pt idx="15">
                  <c:v>60.823104693140792</c:v>
                </c:pt>
                <c:pt idx="16">
                  <c:v>62.437431991294893</c:v>
                </c:pt>
                <c:pt idx="17">
                  <c:v>64.163471778487747</c:v>
                </c:pt>
                <c:pt idx="18">
                  <c:v>65.80219780219781</c:v>
                </c:pt>
                <c:pt idx="19">
                  <c:v>67.329237071172557</c:v>
                </c:pt>
                <c:pt idx="20">
                  <c:v>69.534034034034036</c:v>
                </c:pt>
                <c:pt idx="21">
                  <c:v>71.115966796874986</c:v>
                </c:pt>
                <c:pt idx="22">
                  <c:v>73.533159020679804</c:v>
                </c:pt>
                <c:pt idx="23">
                  <c:v>75.727082849849154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24288"/>
        <c:axId val="35726080"/>
      </c:lineChart>
      <c:catAx>
        <c:axId val="357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726080"/>
        <c:crosses val="autoZero"/>
        <c:auto val="1"/>
        <c:lblAlgn val="ctr"/>
        <c:lblOffset val="100"/>
        <c:noMultiLvlLbl val="0"/>
      </c:catAx>
      <c:valAx>
        <c:axId val="357260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57242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Long Term Annual</a:t>
            </a:r>
            <a:r>
              <a:rPr lang="en-US" sz="1200" baseline="0"/>
              <a:t> Prices for Electricity</a:t>
            </a:r>
          </a:p>
        </c:rich>
      </c:tx>
      <c:layout>
        <c:manualLayout>
          <c:xMode val="edge"/>
          <c:yMode val="edge"/>
          <c:x val="0.32633544046430801"/>
          <c:y val="5.683867870174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949393167837304E-2"/>
          <c:y val="0.147952563856347"/>
          <c:w val="0.84950802728469899"/>
          <c:h val="0.65962953716151296"/>
        </c:manualLayout>
      </c:layout>
      <c:lineChart>
        <c:grouping val="standard"/>
        <c:varyColors val="0"/>
        <c:ser>
          <c:idx val="2"/>
          <c:order val="0"/>
          <c:tx>
            <c:strRef>
              <c:f>Comparisons!$E$8:$E$9</c:f>
              <c:strCache>
                <c:ptCount val="1"/>
                <c:pt idx="0">
                  <c:v>Nov 2012 Feb-11 Fcst HLH PRICE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Comparisons!$A$10:$A$30</c:f>
              <c:numCache>
                <c:formatCode>General</c:formatCode>
                <c:ptCount val="21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</c:numCache>
            </c:numRef>
          </c:cat>
          <c:val>
            <c:numRef>
              <c:f>Comparisons!$E$10:$E$30</c:f>
              <c:numCache>
                <c:formatCode>0.00</c:formatCode>
                <c:ptCount val="21"/>
                <c:pt idx="1">
                  <c:v>34.24</c:v>
                </c:pt>
                <c:pt idx="2">
                  <c:v>36.54</c:v>
                </c:pt>
                <c:pt idx="3">
                  <c:v>39.790000000000006</c:v>
                </c:pt>
                <c:pt idx="4">
                  <c:v>43.940000000000005</c:v>
                </c:pt>
                <c:pt idx="5">
                  <c:v>45.901787113698106</c:v>
                </c:pt>
                <c:pt idx="6">
                  <c:v>47.832747020437495</c:v>
                </c:pt>
                <c:pt idx="7">
                  <c:v>49.661471568997989</c:v>
                </c:pt>
                <c:pt idx="8">
                  <c:v>51.263723415287167</c:v>
                </c:pt>
                <c:pt idx="9">
                  <c:v>52.793671444662181</c:v>
                </c:pt>
                <c:pt idx="10">
                  <c:v>54.852624631004005</c:v>
                </c:pt>
                <c:pt idx="11">
                  <c:v>56.991876991613161</c:v>
                </c:pt>
                <c:pt idx="12">
                  <c:v>59.214560194286065</c:v>
                </c:pt>
                <c:pt idx="13">
                  <c:v>61.523928041863208</c:v>
                </c:pt>
                <c:pt idx="14">
                  <c:v>63.923361235495882</c:v>
                </c:pt>
                <c:pt idx="15">
                  <c:v>66.416372323680221</c:v>
                </c:pt>
                <c:pt idx="16">
                  <c:v>69.006610844303751</c:v>
                </c:pt>
                <c:pt idx="17">
                  <c:v>71.697868667231575</c:v>
                </c:pt>
                <c:pt idx="18">
                  <c:v>74.494085545253597</c:v>
                </c:pt>
                <c:pt idx="19">
                  <c:v>77.399354881518477</c:v>
                </c:pt>
                <c:pt idx="20">
                  <c:v>80.417929721897707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Comparisons!$F$8:$F$9</c:f>
              <c:strCache>
                <c:ptCount val="1"/>
                <c:pt idx="0">
                  <c:v>Nov 2012 Feb-11 Fcst LLH PRICE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ysDash"/>
            </a:ln>
          </c:spPr>
          <c:marker>
            <c:symbol val="x"/>
            <c:size val="5"/>
            <c:spPr>
              <a:noFill/>
              <a:ln>
                <a:solidFill>
                  <a:srgbClr val="FFFF00"/>
                </a:solidFill>
                <a:prstDash val="sysDot"/>
              </a:ln>
            </c:spPr>
          </c:marker>
          <c:cat>
            <c:numRef>
              <c:f>Comparisons!$A$10:$A$30</c:f>
              <c:numCache>
                <c:formatCode>General</c:formatCode>
                <c:ptCount val="21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</c:numCache>
            </c:numRef>
          </c:cat>
          <c:val>
            <c:numRef>
              <c:f>Comparisons!$F$10:$F$30</c:f>
              <c:numCache>
                <c:formatCode>0.00</c:formatCode>
                <c:ptCount val="21"/>
                <c:pt idx="1">
                  <c:v>22.540000000000003</c:v>
                </c:pt>
                <c:pt idx="2">
                  <c:v>24.239999999999995</c:v>
                </c:pt>
                <c:pt idx="3">
                  <c:v>27.439999999999998</c:v>
                </c:pt>
                <c:pt idx="4">
                  <c:v>30.789999999999996</c:v>
                </c:pt>
                <c:pt idx="5">
                  <c:v>32.161744348700843</c:v>
                </c:pt>
                <c:pt idx="6">
                  <c:v>33.513519818523299</c:v>
                </c:pt>
                <c:pt idx="7">
                  <c:v>34.790985206473707</c:v>
                </c:pt>
                <c:pt idx="8">
                  <c:v>35.913168855314566</c:v>
                </c:pt>
                <c:pt idx="9">
                  <c:v>36.985556124438183</c:v>
                </c:pt>
                <c:pt idx="10">
                  <c:v>38.427992813291269</c:v>
                </c:pt>
                <c:pt idx="11">
                  <c:v>39.926684533009627</c:v>
                </c:pt>
                <c:pt idx="12">
                  <c:v>41.483825229796999</c:v>
                </c:pt>
                <c:pt idx="13">
                  <c:v>43.101694413759084</c:v>
                </c:pt>
                <c:pt idx="14">
                  <c:v>44.782660495895691</c:v>
                </c:pt>
                <c:pt idx="15">
                  <c:v>46.529184255235606</c:v>
                </c:pt>
                <c:pt idx="16">
                  <c:v>48.343822441189786</c:v>
                </c:pt>
                <c:pt idx="17">
                  <c:v>50.22923151639619</c:v>
                </c:pt>
                <c:pt idx="18">
                  <c:v>52.188171545535631</c:v>
                </c:pt>
                <c:pt idx="19">
                  <c:v>54.223510235811524</c:v>
                </c:pt>
                <c:pt idx="20">
                  <c:v>56.338227135008168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Comparisons!$J$8:$J$9</c:f>
              <c:strCache>
                <c:ptCount val="1"/>
                <c:pt idx="0">
                  <c:v>May 2012 Feb-11 Fcst HLH PRICE</c:v>
                </c:pt>
              </c:strCache>
            </c:strRef>
          </c:tx>
          <c:cat>
            <c:numRef>
              <c:f>Comparisons!$A$10:$A$30</c:f>
              <c:numCache>
                <c:formatCode>General</c:formatCode>
                <c:ptCount val="21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</c:numCache>
            </c:numRef>
          </c:cat>
          <c:val>
            <c:numRef>
              <c:f>Comparisons!$J$10:$J$30</c:f>
              <c:numCache>
                <c:formatCode>0.00</c:formatCode>
                <c:ptCount val="21"/>
                <c:pt idx="1">
                  <c:v>30.979716526189694</c:v>
                </c:pt>
                <c:pt idx="2">
                  <c:v>33.279716526189695</c:v>
                </c:pt>
                <c:pt idx="3">
                  <c:v>36.529716526189695</c:v>
                </c:pt>
                <c:pt idx="4">
                  <c:v>40.679716526189686</c:v>
                </c:pt>
                <c:pt idx="5">
                  <c:v>42.987297127735367</c:v>
                </c:pt>
                <c:pt idx="6">
                  <c:v>44.937079341648513</c:v>
                </c:pt>
                <c:pt idx="7">
                  <c:v>46.805972180554164</c:v>
                </c:pt>
                <c:pt idx="8">
                  <c:v>48.445422442590463</c:v>
                </c:pt>
                <c:pt idx="9">
                  <c:v>50.0119823818575</c:v>
                </c:pt>
                <c:pt idx="10">
                  <c:v>51.692266417281566</c:v>
                </c:pt>
                <c:pt idx="11">
                  <c:v>53.429004012537455</c:v>
                </c:pt>
                <c:pt idx="12">
                  <c:v>55.224091873390627</c:v>
                </c:pt>
                <c:pt idx="13">
                  <c:v>57.079490430423483</c:v>
                </c:pt>
                <c:pt idx="14">
                  <c:v>58.997225980037967</c:v>
                </c:pt>
                <c:pt idx="15">
                  <c:v>60.979392897391079</c:v>
                </c:pt>
                <c:pt idx="16">
                  <c:v>63.028155923679513</c:v>
                </c:pt>
                <c:pt idx="17">
                  <c:v>65.145752530271878</c:v>
                </c:pt>
                <c:pt idx="18">
                  <c:v>67.334495362269934</c:v>
                </c:pt>
                <c:pt idx="19">
                  <c:v>69.596774764167847</c:v>
                </c:pt>
                <c:pt idx="20">
                  <c:v>71.935061390367636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Comparisons!$K$8:$K$9</c:f>
              <c:strCache>
                <c:ptCount val="1"/>
                <c:pt idx="0">
                  <c:v>May 2012 Feb-11 Fcst LLH PRICE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Comparisons!$A$10:$A$30</c:f>
              <c:numCache>
                <c:formatCode>General</c:formatCode>
                <c:ptCount val="21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</c:numCache>
            </c:numRef>
          </c:cat>
          <c:val>
            <c:numRef>
              <c:f>Comparisons!$K$10:$K$30</c:f>
              <c:numCache>
                <c:formatCode>0.00</c:formatCode>
                <c:ptCount val="21"/>
                <c:pt idx="1">
                  <c:v>18.20903184604418</c:v>
                </c:pt>
                <c:pt idx="2">
                  <c:v>19.909031846044179</c:v>
                </c:pt>
                <c:pt idx="3">
                  <c:v>23.109031846044179</c:v>
                </c:pt>
                <c:pt idx="4">
                  <c:v>26.459031846044184</c:v>
                </c:pt>
                <c:pt idx="5">
                  <c:v>27.932642788356528</c:v>
                </c:pt>
                <c:pt idx="6">
                  <c:v>29.201361209318957</c:v>
                </c:pt>
                <c:pt idx="7">
                  <c:v>30.412406468699089</c:v>
                </c:pt>
                <c:pt idx="8">
                  <c:v>31.478304852852109</c:v>
                </c:pt>
                <c:pt idx="9">
                  <c:v>32.498744015899845</c:v>
                </c:pt>
                <c:pt idx="10">
                  <c:v>33.590624764083501</c:v>
                </c:pt>
                <c:pt idx="11">
                  <c:v>34.719190116683585</c:v>
                </c:pt>
                <c:pt idx="12">
                  <c:v>35.885672589433547</c:v>
                </c:pt>
                <c:pt idx="13">
                  <c:v>37.091346107673331</c:v>
                </c:pt>
                <c:pt idx="14">
                  <c:v>38.337527397613989</c:v>
                </c:pt>
                <c:pt idx="15">
                  <c:v>39.62557742434543</c:v>
                </c:pt>
                <c:pt idx="16">
                  <c:v>40.956902878157919</c:v>
                </c:pt>
                <c:pt idx="17">
                  <c:v>42.332957710800336</c:v>
                </c:pt>
                <c:pt idx="18">
                  <c:v>43.75524472335325</c:v>
                </c:pt>
                <c:pt idx="19">
                  <c:v>45.225317207450473</c:v>
                </c:pt>
                <c:pt idx="20">
                  <c:v>46.744780641642109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36960"/>
        <c:axId val="48138880"/>
      </c:lineChart>
      <c:catAx>
        <c:axId val="4813696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13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138880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50"/>
                  <a:t>Electricity Price ($/MWh)</a:t>
                </a:r>
              </a:p>
            </c:rich>
          </c:tx>
          <c:layout>
            <c:manualLayout>
              <c:xMode val="edge"/>
              <c:yMode val="edge"/>
              <c:x val="1.73310670114575E-2"/>
              <c:y val="0.3226859996159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136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582866766300099"/>
          <c:y val="0.90575558450877103"/>
          <c:w val="0.484889242930237"/>
          <c:h val="8.65866047319624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Long Term Annual</a:t>
            </a:r>
            <a:r>
              <a:rPr lang="en-US" sz="1200" baseline="0"/>
              <a:t> Prices for Electricity</a:t>
            </a:r>
          </a:p>
        </c:rich>
      </c:tx>
      <c:layout>
        <c:manualLayout>
          <c:xMode val="edge"/>
          <c:yMode val="edge"/>
          <c:x val="0.32633544046430801"/>
          <c:y val="5.683867870174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949393167837304E-2"/>
          <c:y val="0.147952563856347"/>
          <c:w val="0.84950802728469899"/>
          <c:h val="0.65962953716151296"/>
        </c:manualLayout>
      </c:layout>
      <c:lineChart>
        <c:grouping val="standard"/>
        <c:varyColors val="0"/>
        <c:ser>
          <c:idx val="2"/>
          <c:order val="0"/>
          <c:tx>
            <c:strRef>
              <c:f>Summary!$E$8:$E$9</c:f>
              <c:strCache>
                <c:ptCount val="1"/>
                <c:pt idx="0">
                  <c:v>Feb-11 HLH PRICE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Summary!$A$10:$A$30</c:f>
              <c:numCache>
                <c:formatCode>General</c:formatCode>
                <c:ptCount val="21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</c:numCache>
            </c:numRef>
          </c:cat>
          <c:val>
            <c:numRef>
              <c:f>Summary!$E$10:$E$30</c:f>
              <c:numCache>
                <c:formatCode>0.00</c:formatCode>
                <c:ptCount val="21"/>
                <c:pt idx="1">
                  <c:v>34.24</c:v>
                </c:pt>
                <c:pt idx="2">
                  <c:v>36.54</c:v>
                </c:pt>
                <c:pt idx="3">
                  <c:v>39.790000000000006</c:v>
                </c:pt>
                <c:pt idx="4">
                  <c:v>43.940000000000005</c:v>
                </c:pt>
                <c:pt idx="5">
                  <c:v>45.901787113698106</c:v>
                </c:pt>
                <c:pt idx="6">
                  <c:v>47.832747020437495</c:v>
                </c:pt>
                <c:pt idx="7">
                  <c:v>49.661471568997989</c:v>
                </c:pt>
                <c:pt idx="8">
                  <c:v>51.263723415287167</c:v>
                </c:pt>
                <c:pt idx="9">
                  <c:v>52.793671444662181</c:v>
                </c:pt>
                <c:pt idx="10">
                  <c:v>54.852624631004005</c:v>
                </c:pt>
                <c:pt idx="11">
                  <c:v>56.991876991613161</c:v>
                </c:pt>
                <c:pt idx="12">
                  <c:v>59.214560194286065</c:v>
                </c:pt>
                <c:pt idx="13">
                  <c:v>61.523928041863208</c:v>
                </c:pt>
                <c:pt idx="14">
                  <c:v>63.923361235495882</c:v>
                </c:pt>
                <c:pt idx="15">
                  <c:v>66.416372323680221</c:v>
                </c:pt>
                <c:pt idx="16">
                  <c:v>69.006610844303751</c:v>
                </c:pt>
                <c:pt idx="17">
                  <c:v>71.697868667231575</c:v>
                </c:pt>
                <c:pt idx="18">
                  <c:v>74.494085545253597</c:v>
                </c:pt>
                <c:pt idx="19">
                  <c:v>77.399354881518477</c:v>
                </c:pt>
                <c:pt idx="20">
                  <c:v>80.417929721897707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Summary!$F$8:$F$9</c:f>
              <c:strCache>
                <c:ptCount val="1"/>
                <c:pt idx="0">
                  <c:v>Feb-11 LLH PRICE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ysDash"/>
            </a:ln>
          </c:spPr>
          <c:marker>
            <c:symbol val="x"/>
            <c:size val="5"/>
            <c:spPr>
              <a:noFill/>
              <a:ln>
                <a:solidFill>
                  <a:srgbClr val="FFFF00"/>
                </a:solidFill>
                <a:prstDash val="sysDot"/>
              </a:ln>
            </c:spPr>
          </c:marker>
          <c:cat>
            <c:numRef>
              <c:f>Summary!$A$10:$A$30</c:f>
              <c:numCache>
                <c:formatCode>General</c:formatCode>
                <c:ptCount val="21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</c:numCache>
            </c:numRef>
          </c:cat>
          <c:val>
            <c:numRef>
              <c:f>Summary!$F$10:$F$30</c:f>
              <c:numCache>
                <c:formatCode>0.00</c:formatCode>
                <c:ptCount val="21"/>
                <c:pt idx="1">
                  <c:v>22.540000000000003</c:v>
                </c:pt>
                <c:pt idx="2">
                  <c:v>24.239999999999995</c:v>
                </c:pt>
                <c:pt idx="3">
                  <c:v>27.439999999999998</c:v>
                </c:pt>
                <c:pt idx="4">
                  <c:v>30.789999999999996</c:v>
                </c:pt>
                <c:pt idx="5">
                  <c:v>32.161744348700843</c:v>
                </c:pt>
                <c:pt idx="6">
                  <c:v>33.513519818523299</c:v>
                </c:pt>
                <c:pt idx="7">
                  <c:v>34.790985206473707</c:v>
                </c:pt>
                <c:pt idx="8">
                  <c:v>35.913168855314566</c:v>
                </c:pt>
                <c:pt idx="9">
                  <c:v>36.985556124438183</c:v>
                </c:pt>
                <c:pt idx="10">
                  <c:v>38.427992813291269</c:v>
                </c:pt>
                <c:pt idx="11">
                  <c:v>39.926684533009627</c:v>
                </c:pt>
                <c:pt idx="12">
                  <c:v>41.483825229796999</c:v>
                </c:pt>
                <c:pt idx="13">
                  <c:v>43.101694413759084</c:v>
                </c:pt>
                <c:pt idx="14">
                  <c:v>44.782660495895691</c:v>
                </c:pt>
                <c:pt idx="15">
                  <c:v>46.529184255235606</c:v>
                </c:pt>
                <c:pt idx="16">
                  <c:v>48.343822441189786</c:v>
                </c:pt>
                <c:pt idx="17">
                  <c:v>50.22923151639619</c:v>
                </c:pt>
                <c:pt idx="18">
                  <c:v>52.188171545535631</c:v>
                </c:pt>
                <c:pt idx="19">
                  <c:v>54.223510235811524</c:v>
                </c:pt>
                <c:pt idx="20">
                  <c:v>56.338227135008168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54880"/>
        <c:axId val="48218496"/>
      </c:lineChart>
      <c:catAx>
        <c:axId val="4815488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21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218496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50"/>
                  <a:t>Electricity Price ($/MWh)</a:t>
                </a:r>
              </a:p>
            </c:rich>
          </c:tx>
          <c:layout>
            <c:manualLayout>
              <c:xMode val="edge"/>
              <c:yMode val="edge"/>
              <c:x val="1.73310670114575E-2"/>
              <c:y val="0.3226859996159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154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2400907513679"/>
          <c:y val="0.90095947762627204"/>
          <c:w val="0.57526464700387003"/>
          <c:h val="7.95283272517764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Long Term Monthly Forward Natural Gas and Power Prices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with Monthly Detail</a:t>
            </a:r>
          </a:p>
        </c:rich>
      </c:tx>
      <c:layout>
        <c:manualLayout>
          <c:xMode val="edge"/>
          <c:yMode val="edge"/>
          <c:x val="0.28064439406513803"/>
          <c:y val="4.7525194846827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528733001616003E-2"/>
          <c:y val="0.16334254973853499"/>
          <c:w val="0.84977923966541602"/>
          <c:h val="0.64310973532888505"/>
        </c:manualLayout>
      </c:layout>
      <c:lineChart>
        <c:grouping val="standard"/>
        <c:varyColors val="0"/>
        <c:ser>
          <c:idx val="2"/>
          <c:order val="1"/>
          <c:tx>
            <c:strRef>
              <c:f>'LT Forecast'!$D$11</c:f>
              <c:strCache>
                <c:ptCount val="1"/>
                <c:pt idx="0">
                  <c:v>HLH PRICE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'LT Forecast'!$A$19:$A$258</c:f>
              <c:numCache>
                <c:formatCode>mmm\-yy</c:formatCode>
                <c:ptCount val="240"/>
                <c:pt idx="0">
                  <c:v>40817</c:v>
                </c:pt>
                <c:pt idx="1">
                  <c:v>40848</c:v>
                </c:pt>
                <c:pt idx="2">
                  <c:v>40878</c:v>
                </c:pt>
                <c:pt idx="3">
                  <c:v>40909</c:v>
                </c:pt>
                <c:pt idx="4">
                  <c:v>40940</c:v>
                </c:pt>
                <c:pt idx="5">
                  <c:v>40969</c:v>
                </c:pt>
                <c:pt idx="6">
                  <c:v>41000</c:v>
                </c:pt>
                <c:pt idx="7">
                  <c:v>41030</c:v>
                </c:pt>
                <c:pt idx="8">
                  <c:v>41061</c:v>
                </c:pt>
                <c:pt idx="9">
                  <c:v>41091</c:v>
                </c:pt>
                <c:pt idx="10">
                  <c:v>41122</c:v>
                </c:pt>
                <c:pt idx="11">
                  <c:v>41153</c:v>
                </c:pt>
                <c:pt idx="12">
                  <c:v>41183</c:v>
                </c:pt>
                <c:pt idx="13">
                  <c:v>41214</c:v>
                </c:pt>
                <c:pt idx="14">
                  <c:v>41244</c:v>
                </c:pt>
                <c:pt idx="15">
                  <c:v>41275</c:v>
                </c:pt>
                <c:pt idx="16">
                  <c:v>41306</c:v>
                </c:pt>
                <c:pt idx="17">
                  <c:v>41334</c:v>
                </c:pt>
                <c:pt idx="18">
                  <c:v>41365</c:v>
                </c:pt>
                <c:pt idx="19">
                  <c:v>41395</c:v>
                </c:pt>
                <c:pt idx="20">
                  <c:v>41426</c:v>
                </c:pt>
                <c:pt idx="21">
                  <c:v>41456</c:v>
                </c:pt>
                <c:pt idx="22">
                  <c:v>41487</c:v>
                </c:pt>
                <c:pt idx="23">
                  <c:v>41518</c:v>
                </c:pt>
                <c:pt idx="24">
                  <c:v>41548</c:v>
                </c:pt>
                <c:pt idx="25">
                  <c:v>41579</c:v>
                </c:pt>
                <c:pt idx="26">
                  <c:v>41609</c:v>
                </c:pt>
                <c:pt idx="27">
                  <c:v>41640</c:v>
                </c:pt>
                <c:pt idx="28">
                  <c:v>41671</c:v>
                </c:pt>
                <c:pt idx="29">
                  <c:v>41699</c:v>
                </c:pt>
                <c:pt idx="30">
                  <c:v>41730</c:v>
                </c:pt>
                <c:pt idx="31">
                  <c:v>41760</c:v>
                </c:pt>
                <c:pt idx="32">
                  <c:v>41791</c:v>
                </c:pt>
                <c:pt idx="33">
                  <c:v>41821</c:v>
                </c:pt>
                <c:pt idx="34">
                  <c:v>41852</c:v>
                </c:pt>
                <c:pt idx="35">
                  <c:v>41883</c:v>
                </c:pt>
                <c:pt idx="36">
                  <c:v>41913</c:v>
                </c:pt>
                <c:pt idx="37">
                  <c:v>41944</c:v>
                </c:pt>
                <c:pt idx="38">
                  <c:v>41974</c:v>
                </c:pt>
                <c:pt idx="39">
                  <c:v>42005</c:v>
                </c:pt>
                <c:pt idx="40">
                  <c:v>42036</c:v>
                </c:pt>
                <c:pt idx="41">
                  <c:v>42064</c:v>
                </c:pt>
                <c:pt idx="42">
                  <c:v>42095</c:v>
                </c:pt>
                <c:pt idx="43">
                  <c:v>42125</c:v>
                </c:pt>
                <c:pt idx="44">
                  <c:v>42156</c:v>
                </c:pt>
                <c:pt idx="45">
                  <c:v>42186</c:v>
                </c:pt>
                <c:pt idx="46">
                  <c:v>42217</c:v>
                </c:pt>
                <c:pt idx="47">
                  <c:v>42248</c:v>
                </c:pt>
                <c:pt idx="48">
                  <c:v>42278</c:v>
                </c:pt>
                <c:pt idx="49">
                  <c:v>42309</c:v>
                </c:pt>
                <c:pt idx="50">
                  <c:v>42339</c:v>
                </c:pt>
                <c:pt idx="51">
                  <c:v>42370</c:v>
                </c:pt>
                <c:pt idx="52">
                  <c:v>42401</c:v>
                </c:pt>
                <c:pt idx="53">
                  <c:v>42430</c:v>
                </c:pt>
                <c:pt idx="54">
                  <c:v>42461</c:v>
                </c:pt>
                <c:pt idx="55">
                  <c:v>42491</c:v>
                </c:pt>
                <c:pt idx="56">
                  <c:v>42522</c:v>
                </c:pt>
                <c:pt idx="57">
                  <c:v>42552</c:v>
                </c:pt>
                <c:pt idx="58">
                  <c:v>42583</c:v>
                </c:pt>
                <c:pt idx="59">
                  <c:v>42614</c:v>
                </c:pt>
                <c:pt idx="60">
                  <c:v>42644</c:v>
                </c:pt>
                <c:pt idx="61">
                  <c:v>42675</c:v>
                </c:pt>
                <c:pt idx="62">
                  <c:v>42705</c:v>
                </c:pt>
                <c:pt idx="63">
                  <c:v>42736</c:v>
                </c:pt>
                <c:pt idx="64">
                  <c:v>42767</c:v>
                </c:pt>
                <c:pt idx="65">
                  <c:v>42795</c:v>
                </c:pt>
                <c:pt idx="66">
                  <c:v>42826</c:v>
                </c:pt>
                <c:pt idx="67">
                  <c:v>42856</c:v>
                </c:pt>
                <c:pt idx="68">
                  <c:v>42887</c:v>
                </c:pt>
                <c:pt idx="69">
                  <c:v>42917</c:v>
                </c:pt>
                <c:pt idx="70">
                  <c:v>42948</c:v>
                </c:pt>
                <c:pt idx="71">
                  <c:v>42979</c:v>
                </c:pt>
                <c:pt idx="72">
                  <c:v>43009</c:v>
                </c:pt>
                <c:pt idx="73">
                  <c:v>43040</c:v>
                </c:pt>
                <c:pt idx="74">
                  <c:v>43070</c:v>
                </c:pt>
                <c:pt idx="75">
                  <c:v>43101</c:v>
                </c:pt>
                <c:pt idx="76">
                  <c:v>43132</c:v>
                </c:pt>
                <c:pt idx="77">
                  <c:v>43160</c:v>
                </c:pt>
                <c:pt idx="78">
                  <c:v>43191</c:v>
                </c:pt>
                <c:pt idx="79">
                  <c:v>43221</c:v>
                </c:pt>
                <c:pt idx="80">
                  <c:v>43252</c:v>
                </c:pt>
                <c:pt idx="81">
                  <c:v>43282</c:v>
                </c:pt>
                <c:pt idx="82">
                  <c:v>43313</c:v>
                </c:pt>
                <c:pt idx="83">
                  <c:v>43344</c:v>
                </c:pt>
                <c:pt idx="84">
                  <c:v>43374</c:v>
                </c:pt>
                <c:pt idx="85">
                  <c:v>43405</c:v>
                </c:pt>
                <c:pt idx="86">
                  <c:v>43435</c:v>
                </c:pt>
                <c:pt idx="87">
                  <c:v>43466</c:v>
                </c:pt>
                <c:pt idx="88">
                  <c:v>43497</c:v>
                </c:pt>
                <c:pt idx="89">
                  <c:v>43525</c:v>
                </c:pt>
                <c:pt idx="90">
                  <c:v>43556</c:v>
                </c:pt>
                <c:pt idx="91">
                  <c:v>43586</c:v>
                </c:pt>
                <c:pt idx="92">
                  <c:v>43617</c:v>
                </c:pt>
                <c:pt idx="93">
                  <c:v>43647</c:v>
                </c:pt>
                <c:pt idx="94">
                  <c:v>43678</c:v>
                </c:pt>
                <c:pt idx="95">
                  <c:v>43709</c:v>
                </c:pt>
                <c:pt idx="96">
                  <c:v>43739</c:v>
                </c:pt>
                <c:pt idx="97">
                  <c:v>43770</c:v>
                </c:pt>
                <c:pt idx="98">
                  <c:v>43800</c:v>
                </c:pt>
                <c:pt idx="99">
                  <c:v>43831</c:v>
                </c:pt>
                <c:pt idx="100">
                  <c:v>43862</c:v>
                </c:pt>
                <c:pt idx="101">
                  <c:v>43891</c:v>
                </c:pt>
                <c:pt idx="102">
                  <c:v>43922</c:v>
                </c:pt>
                <c:pt idx="103">
                  <c:v>43952</c:v>
                </c:pt>
                <c:pt idx="104">
                  <c:v>43983</c:v>
                </c:pt>
                <c:pt idx="105">
                  <c:v>44013</c:v>
                </c:pt>
                <c:pt idx="106">
                  <c:v>44044</c:v>
                </c:pt>
                <c:pt idx="107">
                  <c:v>44075</c:v>
                </c:pt>
                <c:pt idx="108">
                  <c:v>44105</c:v>
                </c:pt>
                <c:pt idx="109">
                  <c:v>44136</c:v>
                </c:pt>
                <c:pt idx="110">
                  <c:v>44166</c:v>
                </c:pt>
                <c:pt idx="111">
                  <c:v>44197</c:v>
                </c:pt>
                <c:pt idx="112">
                  <c:v>44228</c:v>
                </c:pt>
                <c:pt idx="113">
                  <c:v>44256</c:v>
                </c:pt>
                <c:pt idx="114">
                  <c:v>44287</c:v>
                </c:pt>
                <c:pt idx="115">
                  <c:v>44317</c:v>
                </c:pt>
                <c:pt idx="116">
                  <c:v>44348</c:v>
                </c:pt>
                <c:pt idx="117">
                  <c:v>44378</c:v>
                </c:pt>
                <c:pt idx="118">
                  <c:v>44409</c:v>
                </c:pt>
                <c:pt idx="119">
                  <c:v>44440</c:v>
                </c:pt>
                <c:pt idx="120">
                  <c:v>44470</c:v>
                </c:pt>
                <c:pt idx="121">
                  <c:v>44501</c:v>
                </c:pt>
                <c:pt idx="122">
                  <c:v>44531</c:v>
                </c:pt>
                <c:pt idx="123">
                  <c:v>44562</c:v>
                </c:pt>
                <c:pt idx="124">
                  <c:v>44593</c:v>
                </c:pt>
                <c:pt idx="125">
                  <c:v>44621</c:v>
                </c:pt>
                <c:pt idx="126">
                  <c:v>44652</c:v>
                </c:pt>
                <c:pt idx="127">
                  <c:v>44682</c:v>
                </c:pt>
                <c:pt idx="128">
                  <c:v>44713</c:v>
                </c:pt>
                <c:pt idx="129">
                  <c:v>44743</c:v>
                </c:pt>
                <c:pt idx="130">
                  <c:v>44774</c:v>
                </c:pt>
                <c:pt idx="131">
                  <c:v>44805</c:v>
                </c:pt>
                <c:pt idx="132">
                  <c:v>44835</c:v>
                </c:pt>
                <c:pt idx="133">
                  <c:v>44866</c:v>
                </c:pt>
                <c:pt idx="134">
                  <c:v>44896</c:v>
                </c:pt>
                <c:pt idx="135">
                  <c:v>44927</c:v>
                </c:pt>
                <c:pt idx="136">
                  <c:v>44958</c:v>
                </c:pt>
                <c:pt idx="137">
                  <c:v>44986</c:v>
                </c:pt>
                <c:pt idx="138">
                  <c:v>45017</c:v>
                </c:pt>
                <c:pt idx="139">
                  <c:v>45047</c:v>
                </c:pt>
                <c:pt idx="140">
                  <c:v>45078</c:v>
                </c:pt>
                <c:pt idx="141">
                  <c:v>45108</c:v>
                </c:pt>
                <c:pt idx="142">
                  <c:v>45139</c:v>
                </c:pt>
                <c:pt idx="143">
                  <c:v>45170</c:v>
                </c:pt>
                <c:pt idx="144">
                  <c:v>45200</c:v>
                </c:pt>
                <c:pt idx="145">
                  <c:v>45231</c:v>
                </c:pt>
                <c:pt idx="146">
                  <c:v>45261</c:v>
                </c:pt>
                <c:pt idx="147">
                  <c:v>45292</c:v>
                </c:pt>
                <c:pt idx="148">
                  <c:v>45323</c:v>
                </c:pt>
                <c:pt idx="149">
                  <c:v>45352</c:v>
                </c:pt>
                <c:pt idx="150">
                  <c:v>45383</c:v>
                </c:pt>
                <c:pt idx="151">
                  <c:v>45413</c:v>
                </c:pt>
                <c:pt idx="152">
                  <c:v>45444</c:v>
                </c:pt>
                <c:pt idx="153">
                  <c:v>45474</c:v>
                </c:pt>
                <c:pt idx="154">
                  <c:v>45505</c:v>
                </c:pt>
                <c:pt idx="155">
                  <c:v>45536</c:v>
                </c:pt>
                <c:pt idx="156">
                  <c:v>45566</c:v>
                </c:pt>
                <c:pt idx="157">
                  <c:v>45597</c:v>
                </c:pt>
                <c:pt idx="158">
                  <c:v>45627</c:v>
                </c:pt>
                <c:pt idx="159">
                  <c:v>45658</c:v>
                </c:pt>
                <c:pt idx="160">
                  <c:v>45689</c:v>
                </c:pt>
                <c:pt idx="161">
                  <c:v>45717</c:v>
                </c:pt>
                <c:pt idx="162">
                  <c:v>45748</c:v>
                </c:pt>
                <c:pt idx="163">
                  <c:v>45778</c:v>
                </c:pt>
                <c:pt idx="164">
                  <c:v>45809</c:v>
                </c:pt>
                <c:pt idx="165">
                  <c:v>45839</c:v>
                </c:pt>
                <c:pt idx="166">
                  <c:v>45870</c:v>
                </c:pt>
                <c:pt idx="167">
                  <c:v>45901</c:v>
                </c:pt>
                <c:pt idx="168">
                  <c:v>45931</c:v>
                </c:pt>
                <c:pt idx="169">
                  <c:v>45962</c:v>
                </c:pt>
                <c:pt idx="170">
                  <c:v>45992</c:v>
                </c:pt>
                <c:pt idx="171">
                  <c:v>46023</c:v>
                </c:pt>
                <c:pt idx="172">
                  <c:v>46054</c:v>
                </c:pt>
                <c:pt idx="173">
                  <c:v>46082</c:v>
                </c:pt>
                <c:pt idx="174">
                  <c:v>46113</c:v>
                </c:pt>
                <c:pt idx="175">
                  <c:v>46143</c:v>
                </c:pt>
                <c:pt idx="176">
                  <c:v>46174</c:v>
                </c:pt>
                <c:pt idx="177">
                  <c:v>46204</c:v>
                </c:pt>
                <c:pt idx="178">
                  <c:v>46235</c:v>
                </c:pt>
                <c:pt idx="179">
                  <c:v>46266</c:v>
                </c:pt>
                <c:pt idx="180">
                  <c:v>46296</c:v>
                </c:pt>
                <c:pt idx="181">
                  <c:v>46327</c:v>
                </c:pt>
                <c:pt idx="182">
                  <c:v>46357</c:v>
                </c:pt>
                <c:pt idx="183">
                  <c:v>46388</c:v>
                </c:pt>
                <c:pt idx="184">
                  <c:v>46419</c:v>
                </c:pt>
                <c:pt idx="185">
                  <c:v>46447</c:v>
                </c:pt>
                <c:pt idx="186">
                  <c:v>46478</c:v>
                </c:pt>
                <c:pt idx="187">
                  <c:v>46508</c:v>
                </c:pt>
                <c:pt idx="188">
                  <c:v>46539</c:v>
                </c:pt>
                <c:pt idx="189">
                  <c:v>46569</c:v>
                </c:pt>
                <c:pt idx="190">
                  <c:v>46600</c:v>
                </c:pt>
                <c:pt idx="191">
                  <c:v>46631</c:v>
                </c:pt>
                <c:pt idx="192">
                  <c:v>46661</c:v>
                </c:pt>
                <c:pt idx="193">
                  <c:v>46692</c:v>
                </c:pt>
                <c:pt idx="194">
                  <c:v>46722</c:v>
                </c:pt>
                <c:pt idx="195">
                  <c:v>46753</c:v>
                </c:pt>
                <c:pt idx="196">
                  <c:v>46784</c:v>
                </c:pt>
                <c:pt idx="197">
                  <c:v>46813</c:v>
                </c:pt>
                <c:pt idx="198">
                  <c:v>46844</c:v>
                </c:pt>
                <c:pt idx="199">
                  <c:v>46874</c:v>
                </c:pt>
                <c:pt idx="200">
                  <c:v>46905</c:v>
                </c:pt>
                <c:pt idx="201">
                  <c:v>46935</c:v>
                </c:pt>
                <c:pt idx="202">
                  <c:v>46966</c:v>
                </c:pt>
                <c:pt idx="203">
                  <c:v>46997</c:v>
                </c:pt>
                <c:pt idx="204">
                  <c:v>47027</c:v>
                </c:pt>
                <c:pt idx="205">
                  <c:v>47058</c:v>
                </c:pt>
                <c:pt idx="206">
                  <c:v>47088</c:v>
                </c:pt>
                <c:pt idx="207">
                  <c:v>47119</c:v>
                </c:pt>
                <c:pt idx="208">
                  <c:v>47150</c:v>
                </c:pt>
                <c:pt idx="209">
                  <c:v>47178</c:v>
                </c:pt>
                <c:pt idx="210">
                  <c:v>47209</c:v>
                </c:pt>
                <c:pt idx="211">
                  <c:v>47239</c:v>
                </c:pt>
                <c:pt idx="212">
                  <c:v>47270</c:v>
                </c:pt>
                <c:pt idx="213">
                  <c:v>47300</c:v>
                </c:pt>
                <c:pt idx="214">
                  <c:v>47331</c:v>
                </c:pt>
                <c:pt idx="215">
                  <c:v>47362</c:v>
                </c:pt>
                <c:pt idx="216">
                  <c:v>47392</c:v>
                </c:pt>
                <c:pt idx="217">
                  <c:v>47423</c:v>
                </c:pt>
                <c:pt idx="218">
                  <c:v>47453</c:v>
                </c:pt>
                <c:pt idx="219">
                  <c:v>47484</c:v>
                </c:pt>
                <c:pt idx="220">
                  <c:v>47515</c:v>
                </c:pt>
                <c:pt idx="221">
                  <c:v>47543</c:v>
                </c:pt>
                <c:pt idx="222">
                  <c:v>47574</c:v>
                </c:pt>
                <c:pt idx="223">
                  <c:v>47604</c:v>
                </c:pt>
                <c:pt idx="224">
                  <c:v>47635</c:v>
                </c:pt>
                <c:pt idx="225">
                  <c:v>47665</c:v>
                </c:pt>
                <c:pt idx="226">
                  <c:v>47696</c:v>
                </c:pt>
                <c:pt idx="227">
                  <c:v>47727</c:v>
                </c:pt>
                <c:pt idx="228">
                  <c:v>47757</c:v>
                </c:pt>
                <c:pt idx="229">
                  <c:v>47788</c:v>
                </c:pt>
                <c:pt idx="230">
                  <c:v>47818</c:v>
                </c:pt>
                <c:pt idx="231">
                  <c:v>47849</c:v>
                </c:pt>
                <c:pt idx="232">
                  <c:v>47880</c:v>
                </c:pt>
                <c:pt idx="233">
                  <c:v>47908</c:v>
                </c:pt>
                <c:pt idx="234">
                  <c:v>47939</c:v>
                </c:pt>
                <c:pt idx="235">
                  <c:v>47969</c:v>
                </c:pt>
                <c:pt idx="236">
                  <c:v>48000</c:v>
                </c:pt>
                <c:pt idx="237">
                  <c:v>48030</c:v>
                </c:pt>
                <c:pt idx="238">
                  <c:v>48061</c:v>
                </c:pt>
                <c:pt idx="239">
                  <c:v>48092</c:v>
                </c:pt>
              </c:numCache>
            </c:numRef>
          </c:cat>
          <c:val>
            <c:numRef>
              <c:f>'LT Forecast'!$D$19:$D$258</c:f>
              <c:numCache>
                <c:formatCode>0.00</c:formatCode>
                <c:ptCount val="240"/>
                <c:pt idx="0">
                  <c:v>29.474090909090911</c:v>
                </c:pt>
                <c:pt idx="1">
                  <c:v>30.198463949843266</c:v>
                </c:pt>
                <c:pt idx="2">
                  <c:v>33.597445141065819</c:v>
                </c:pt>
                <c:pt idx="3">
                  <c:v>32.515019397781501</c:v>
                </c:pt>
                <c:pt idx="4">
                  <c:v>31.735750836274732</c:v>
                </c:pt>
                <c:pt idx="5">
                  <c:v>28.592939646654251</c:v>
                </c:pt>
                <c:pt idx="6">
                  <c:v>28.503495868541528</c:v>
                </c:pt>
                <c:pt idx="7">
                  <c:v>22.992898671248238</c:v>
                </c:pt>
                <c:pt idx="8">
                  <c:v>36.97522417612393</c:v>
                </c:pt>
                <c:pt idx="9">
                  <c:v>43.604860044303763</c:v>
                </c:pt>
                <c:pt idx="10">
                  <c:v>42.521169565851288</c:v>
                </c:pt>
                <c:pt idx="11">
                  <c:v>34.807843219218988</c:v>
                </c:pt>
                <c:pt idx="12">
                  <c:v>34.361617728091502</c:v>
                </c:pt>
                <c:pt idx="13">
                  <c:v>35.190322211613982</c:v>
                </c:pt>
                <c:pt idx="14">
                  <c:v>39.078858634296367</c:v>
                </c:pt>
                <c:pt idx="15">
                  <c:v>34.712501170776264</c:v>
                </c:pt>
                <c:pt idx="16">
                  <c:v>33.886919490626973</c:v>
                </c:pt>
                <c:pt idx="17">
                  <c:v>30.557326240641451</c:v>
                </c:pt>
                <c:pt idx="18">
                  <c:v>30.462566682434172</c:v>
                </c:pt>
                <c:pt idx="19">
                  <c:v>24.624466292536891</c:v>
                </c:pt>
                <c:pt idx="20">
                  <c:v>39.437782718890986</c:v>
                </c:pt>
                <c:pt idx="21">
                  <c:v>46.461427953913542</c:v>
                </c:pt>
                <c:pt idx="22">
                  <c:v>45.313332098188695</c:v>
                </c:pt>
                <c:pt idx="23">
                  <c:v>37.141591007441299</c:v>
                </c:pt>
                <c:pt idx="24">
                  <c:v>36.668845655084013</c:v>
                </c:pt>
                <c:pt idx="25">
                  <c:v>37.546801309461841</c:v>
                </c:pt>
                <c:pt idx="26">
                  <c:v>41.666439380003894</c:v>
                </c:pt>
                <c:pt idx="27">
                  <c:v>37.817638458703648</c:v>
                </c:pt>
                <c:pt idx="28">
                  <c:v>36.926614328298626</c:v>
                </c:pt>
                <c:pt idx="29">
                  <c:v>33.333089906058156</c:v>
                </c:pt>
                <c:pt idx="30">
                  <c:v>33.230818919456397</c:v>
                </c:pt>
                <c:pt idx="31">
                  <c:v>26.929942279140423</c:v>
                </c:pt>
                <c:pt idx="32">
                  <c:v>42.917485007583565</c:v>
                </c:pt>
                <c:pt idx="33">
                  <c:v>50.497882608796935</c:v>
                </c:pt>
                <c:pt idx="34">
                  <c:v>49.258779154752439</c:v>
                </c:pt>
                <c:pt idx="35">
                  <c:v>40.439278099494572</c:v>
                </c:pt>
                <c:pt idx="36">
                  <c:v>39.929059030182138</c:v>
                </c:pt>
                <c:pt idx="37">
                  <c:v>40.876608730333814</c:v>
                </c:pt>
                <c:pt idx="38">
                  <c:v>45.322803477199329</c:v>
                </c:pt>
                <c:pt idx="39">
                  <c:v>41.782659918672465</c:v>
                </c:pt>
                <c:pt idx="40">
                  <c:v>40.8080708133255</c:v>
                </c:pt>
                <c:pt idx="41">
                  <c:v>36.877526586513326</c:v>
                </c:pt>
                <c:pt idx="42">
                  <c:v>36.765664083653995</c:v>
                </c:pt>
                <c:pt idx="43">
                  <c:v>29.873857769726477</c:v>
                </c:pt>
                <c:pt idx="44">
                  <c:v>47.360797160837159</c:v>
                </c:pt>
                <c:pt idx="45">
                  <c:v>55.652124706571108</c:v>
                </c:pt>
                <c:pt idx="46">
                  <c:v>54.296811550056901</c:v>
                </c:pt>
                <c:pt idx="47">
                  <c:v>44.650170847808752</c:v>
                </c:pt>
                <c:pt idx="48">
                  <c:v>44.092100724538206</c:v>
                </c:pt>
                <c:pt idx="49">
                  <c:v>45.128516667754951</c:v>
                </c:pt>
                <c:pt idx="50">
                  <c:v>49.991699170541182</c:v>
                </c:pt>
                <c:pt idx="51">
                  <c:v>43.574708596669801</c:v>
                </c:pt>
                <c:pt idx="52">
                  <c:v>42.600828193315941</c:v>
                </c:pt>
                <c:pt idx="53">
                  <c:v>38.551786471903966</c:v>
                </c:pt>
                <c:pt idx="54">
                  <c:v>38.432597837614914</c:v>
                </c:pt>
                <c:pt idx="55">
                  <c:v>31.251940076538769</c:v>
                </c:pt>
                <c:pt idx="56">
                  <c:v>49.593536794269276</c:v>
                </c:pt>
                <c:pt idx="57">
                  <c:v>58.158021532840635</c:v>
                </c:pt>
                <c:pt idx="58">
                  <c:v>56.71281451055065</c:v>
                </c:pt>
                <c:pt idx="59">
                  <c:v>46.78906203669294</c:v>
                </c:pt>
                <c:pt idx="60">
                  <c:v>46.02553404536507</c:v>
                </c:pt>
                <c:pt idx="61">
                  <c:v>47.099355127088195</c:v>
                </c:pt>
                <c:pt idx="62">
                  <c:v>52.031260141527184</c:v>
                </c:pt>
                <c:pt idx="63">
                  <c:v>45.366757274667137</c:v>
                </c:pt>
                <c:pt idx="64">
                  <c:v>44.393585573306368</c:v>
                </c:pt>
                <c:pt idx="65">
                  <c:v>40.193849051806325</c:v>
                </c:pt>
                <c:pt idx="66">
                  <c:v>40.031493479169264</c:v>
                </c:pt>
                <c:pt idx="67">
                  <c:v>32.562524474445972</c:v>
                </c:pt>
                <c:pt idx="68">
                  <c:v>51.762483866746187</c:v>
                </c:pt>
                <c:pt idx="69">
                  <c:v>60.612777607553639</c:v>
                </c:pt>
                <c:pt idx="70">
                  <c:v>59.128817471044414</c:v>
                </c:pt>
                <c:pt idx="71">
                  <c:v>48.919328664331623</c:v>
                </c:pt>
                <c:pt idx="72">
                  <c:v>47.958967366191942</c:v>
                </c:pt>
                <c:pt idx="73">
                  <c:v>49.031549695061955</c:v>
                </c:pt>
                <c:pt idx="74">
                  <c:v>54.030829720925226</c:v>
                </c:pt>
                <c:pt idx="75">
                  <c:v>47.089881003510733</c:v>
                </c:pt>
                <c:pt idx="76">
                  <c:v>46.117390746374092</c:v>
                </c:pt>
                <c:pt idx="77">
                  <c:v>41.771517020732119</c:v>
                </c:pt>
                <c:pt idx="78">
                  <c:v>41.596370064520329</c:v>
                </c:pt>
                <c:pt idx="79">
                  <c:v>33.839359917900616</c:v>
                </c:pt>
                <c:pt idx="80">
                  <c:v>53.831185486293499</c:v>
                </c:pt>
                <c:pt idx="81">
                  <c:v>62.955024028842296</c:v>
                </c:pt>
                <c:pt idx="82">
                  <c:v>61.416624356083389</c:v>
                </c:pt>
                <c:pt idx="83">
                  <c:v>50.902977750796801</c:v>
                </c:pt>
                <c:pt idx="84">
                  <c:v>49.737726021352657</c:v>
                </c:pt>
                <c:pt idx="85">
                  <c:v>50.809168697597826</c:v>
                </c:pt>
                <c:pt idx="86">
                  <c:v>55.870433733971424</c:v>
                </c:pt>
                <c:pt idx="87">
                  <c:v>48.675154834046829</c:v>
                </c:pt>
                <c:pt idx="88">
                  <c:v>47.668815402135046</c:v>
                </c:pt>
                <c:pt idx="89">
                  <c:v>43.143122234532918</c:v>
                </c:pt>
                <c:pt idx="90">
                  <c:v>42.909505633967093</c:v>
                </c:pt>
                <c:pt idx="91">
                  <c:v>34.896827157413725</c:v>
                </c:pt>
                <c:pt idx="92">
                  <c:v>55.617377193039189</c:v>
                </c:pt>
                <c:pt idx="93">
                  <c:v>64.980197790480531</c:v>
                </c:pt>
                <c:pt idx="94">
                  <c:v>63.408594143919053</c:v>
                </c:pt>
                <c:pt idx="95">
                  <c:v>52.65376368363345</c:v>
                </c:pt>
                <c:pt idx="96">
                  <c:v>51.307673877864076</c:v>
                </c:pt>
                <c:pt idx="97">
                  <c:v>52.393568243336311</c:v>
                </c:pt>
                <c:pt idx="98">
                  <c:v>57.510080789077819</c:v>
                </c:pt>
                <c:pt idx="99">
                  <c:v>50.088116291698576</c:v>
                </c:pt>
                <c:pt idx="100">
                  <c:v>49.08233564405058</c:v>
                </c:pt>
                <c:pt idx="101">
                  <c:v>44.411696070771207</c:v>
                </c:pt>
                <c:pt idx="102">
                  <c:v>44.147799279766637</c:v>
                </c:pt>
                <c:pt idx="103">
                  <c:v>35.892421313763826</c:v>
                </c:pt>
                <c:pt idx="104">
                  <c:v>57.294210223861683</c:v>
                </c:pt>
                <c:pt idx="105">
                  <c:v>67.00537155211876</c:v>
                </c:pt>
                <c:pt idx="106">
                  <c:v>65.361118985460948</c:v>
                </c:pt>
                <c:pt idx="107">
                  <c:v>54.344177687751596</c:v>
                </c:pt>
                <c:pt idx="108">
                  <c:v>52.823485601392342</c:v>
                </c:pt>
                <c:pt idx="109">
                  <c:v>53.931595119443422</c:v>
                </c:pt>
                <c:pt idx="110">
                  <c:v>59.141729565866619</c:v>
                </c:pt>
                <c:pt idx="111">
                  <c:v>52.041552827074817</c:v>
                </c:pt>
                <c:pt idx="112">
                  <c:v>50.996546734168547</c:v>
                </c:pt>
                <c:pt idx="113">
                  <c:v>46.143752217531279</c:v>
                </c:pt>
                <c:pt idx="114">
                  <c:v>45.869563451677536</c:v>
                </c:pt>
                <c:pt idx="115">
                  <c:v>37.292225745000614</c:v>
                </c:pt>
                <c:pt idx="116">
                  <c:v>59.528684422592285</c:v>
                </c:pt>
                <c:pt idx="117">
                  <c:v>69.618581042651385</c:v>
                </c:pt>
                <c:pt idx="118">
                  <c:v>67.910202625893916</c:v>
                </c:pt>
                <c:pt idx="119">
                  <c:v>56.463600617573903</c:v>
                </c:pt>
                <c:pt idx="120">
                  <c:v>54.883601539846637</c:v>
                </c:pt>
                <c:pt idx="121">
                  <c:v>56.034927329101713</c:v>
                </c:pt>
                <c:pt idx="122">
                  <c:v>61.448257018935415</c:v>
                </c:pt>
                <c:pt idx="123">
                  <c:v>54.071173387330731</c:v>
                </c:pt>
                <c:pt idx="124">
                  <c:v>52.985412056801117</c:v>
                </c:pt>
                <c:pt idx="125">
                  <c:v>47.943358554014999</c:v>
                </c:pt>
                <c:pt idx="126">
                  <c:v>47.658476426292957</c:v>
                </c:pt>
                <c:pt idx="127">
                  <c:v>38.746622549055637</c:v>
                </c:pt>
                <c:pt idx="128">
                  <c:v>61.85030311507338</c:v>
                </c:pt>
                <c:pt idx="129">
                  <c:v>72.333705703314777</c:v>
                </c:pt>
                <c:pt idx="130">
                  <c:v>70.558700528303774</c:v>
                </c:pt>
                <c:pt idx="131">
                  <c:v>58.665681041659283</c:v>
                </c:pt>
                <c:pt idx="132">
                  <c:v>57.024061999900653</c:v>
                </c:pt>
                <c:pt idx="133">
                  <c:v>58.220289494936672</c:v>
                </c:pt>
                <c:pt idx="134">
                  <c:v>63.844739042673893</c:v>
                </c:pt>
                <c:pt idx="135">
                  <c:v>56.179949149436624</c:v>
                </c:pt>
                <c:pt idx="136">
                  <c:v>55.051843127016355</c:v>
                </c:pt>
                <c:pt idx="137">
                  <c:v>49.813149537621584</c:v>
                </c:pt>
                <c:pt idx="138">
                  <c:v>49.517157006918382</c:v>
                </c:pt>
                <c:pt idx="139">
                  <c:v>40.257740828468805</c:v>
                </c:pt>
                <c:pt idx="140">
                  <c:v>64.262464936561244</c:v>
                </c:pt>
                <c:pt idx="141">
                  <c:v>75.154720225744043</c:v>
                </c:pt>
                <c:pt idx="142">
                  <c:v>73.310489848907622</c:v>
                </c:pt>
                <c:pt idx="143">
                  <c:v>60.953642602283992</c:v>
                </c:pt>
                <c:pt idx="144">
                  <c:v>59.248000417896776</c:v>
                </c:pt>
                <c:pt idx="145">
                  <c:v>60.490880785239199</c:v>
                </c:pt>
                <c:pt idx="146">
                  <c:v>66.334683865338164</c:v>
                </c:pt>
                <c:pt idx="147">
                  <c:v>58.370967166264649</c:v>
                </c:pt>
                <c:pt idx="148">
                  <c:v>57.198865008969989</c:v>
                </c:pt>
                <c:pt idx="149">
                  <c:v>51.755862369588819</c:v>
                </c:pt>
                <c:pt idx="150">
                  <c:v>51.448326130188192</c:v>
                </c:pt>
                <c:pt idx="151">
                  <c:v>41.827792720779087</c:v>
                </c:pt>
                <c:pt idx="152">
                  <c:v>66.768701069087129</c:v>
                </c:pt>
                <c:pt idx="153">
                  <c:v>78.085754314548055</c:v>
                </c:pt>
                <c:pt idx="154">
                  <c:v>76.169598953015011</c:v>
                </c:pt>
                <c:pt idx="155">
                  <c:v>63.330834663773061</c:v>
                </c:pt>
                <c:pt idx="156">
                  <c:v>61.558672434194747</c:v>
                </c:pt>
                <c:pt idx="157">
                  <c:v>62.850025135863525</c:v>
                </c:pt>
                <c:pt idx="158">
                  <c:v>68.921736536086343</c:v>
                </c:pt>
                <c:pt idx="159">
                  <c:v>60.647434885748964</c:v>
                </c:pt>
                <c:pt idx="160">
                  <c:v>59.429620744319813</c:v>
                </c:pt>
                <c:pt idx="161">
                  <c:v>53.774341002002778</c:v>
                </c:pt>
                <c:pt idx="162">
                  <c:v>53.454810849265527</c:v>
                </c:pt>
                <c:pt idx="163">
                  <c:v>43.459076636889471</c:v>
                </c:pt>
                <c:pt idx="164">
                  <c:v>69.372680410781527</c:v>
                </c:pt>
                <c:pt idx="165">
                  <c:v>81.131098732815417</c:v>
                </c:pt>
                <c:pt idx="166">
                  <c:v>79.140213312182595</c:v>
                </c:pt>
                <c:pt idx="167">
                  <c:v>65.800737215660206</c:v>
                </c:pt>
                <c:pt idx="168">
                  <c:v>63.959460659128339</c:v>
                </c:pt>
                <c:pt idx="169">
                  <c:v>65.301176116162196</c:v>
                </c:pt>
                <c:pt idx="170">
                  <c:v>71.609684260993703</c:v>
                </c:pt>
                <c:pt idx="171">
                  <c:v>63.012684846293169</c:v>
                </c:pt>
                <c:pt idx="172">
                  <c:v>61.747375953348282</c:v>
                </c:pt>
                <c:pt idx="173">
                  <c:v>55.871540301080884</c:v>
                </c:pt>
                <c:pt idx="174">
                  <c:v>55.539548472386876</c:v>
                </c:pt>
                <c:pt idx="175">
                  <c:v>45.15398062572816</c:v>
                </c:pt>
                <c:pt idx="176">
                  <c:v>72.078214946802007</c:v>
                </c:pt>
                <c:pt idx="177">
                  <c:v>84.295211583395215</c:v>
                </c:pt>
                <c:pt idx="178">
                  <c:v>82.226681631357707</c:v>
                </c:pt>
                <c:pt idx="179">
                  <c:v>68.366965967070954</c:v>
                </c:pt>
                <c:pt idx="180">
                  <c:v>66.453879624834343</c:v>
                </c:pt>
                <c:pt idx="181">
                  <c:v>67.847921984692519</c:v>
                </c:pt>
                <c:pt idx="182">
                  <c:v>74.402461947172455</c:v>
                </c:pt>
                <c:pt idx="183">
                  <c:v>65.4701795552986</c:v>
                </c:pt>
                <c:pt idx="184">
                  <c:v>64.155523615528864</c:v>
                </c:pt>
                <c:pt idx="185">
                  <c:v>58.050530372823033</c:v>
                </c:pt>
                <c:pt idx="186">
                  <c:v>57.705590862809963</c:v>
                </c:pt>
                <c:pt idx="187">
                  <c:v>46.914985870131552</c:v>
                </c:pt>
                <c:pt idx="188">
                  <c:v>74.88926532972728</c:v>
                </c:pt>
                <c:pt idx="189">
                  <c:v>87.582724835147616</c:v>
                </c:pt>
                <c:pt idx="190">
                  <c:v>85.433522214980655</c:v>
                </c:pt>
                <c:pt idx="191">
                  <c:v>71.033277639786718</c:v>
                </c:pt>
                <c:pt idx="192">
                  <c:v>69.045580930202874</c:v>
                </c:pt>
                <c:pt idx="193">
                  <c:v>70.493990942095522</c:v>
                </c:pt>
                <c:pt idx="194">
                  <c:v>77.304157963112175</c:v>
                </c:pt>
                <c:pt idx="195">
                  <c:v>68.023516557955247</c:v>
                </c:pt>
                <c:pt idx="196">
                  <c:v>66.657589036534489</c:v>
                </c:pt>
                <c:pt idx="197">
                  <c:v>60.314501057363124</c:v>
                </c:pt>
                <c:pt idx="198">
                  <c:v>59.956108906459548</c:v>
                </c:pt>
                <c:pt idx="199">
                  <c:v>48.744670319066678</c:v>
                </c:pt>
                <c:pt idx="200">
                  <c:v>77.809946677586638</c:v>
                </c:pt>
                <c:pt idx="201">
                  <c:v>90.998451103718367</c:v>
                </c:pt>
                <c:pt idx="202">
                  <c:v>88.765429581364899</c:v>
                </c:pt>
                <c:pt idx="203">
                  <c:v>73.803575467738398</c:v>
                </c:pt>
                <c:pt idx="204">
                  <c:v>71.738358586480786</c:v>
                </c:pt>
                <c:pt idx="205">
                  <c:v>73.243256588837241</c:v>
                </c:pt>
                <c:pt idx="206">
                  <c:v>80.319020123673539</c:v>
                </c:pt>
                <c:pt idx="207">
                  <c:v>70.676433703715503</c:v>
                </c:pt>
                <c:pt idx="208">
                  <c:v>69.257235008959327</c:v>
                </c:pt>
                <c:pt idx="209">
                  <c:v>62.666766598600283</c:v>
                </c:pt>
                <c:pt idx="210">
                  <c:v>62.294397153811467</c:v>
                </c:pt>
                <c:pt idx="211">
                  <c:v>50.645712461510271</c:v>
                </c:pt>
                <c:pt idx="212">
                  <c:v>80.844534598012515</c:v>
                </c:pt>
                <c:pt idx="213">
                  <c:v>94.547390696763372</c:v>
                </c:pt>
                <c:pt idx="214">
                  <c:v>92.227281335038128</c:v>
                </c:pt>
                <c:pt idx="215">
                  <c:v>76.681914910980183</c:v>
                </c:pt>
                <c:pt idx="216">
                  <c:v>74.536154571353535</c:v>
                </c:pt>
                <c:pt idx="217">
                  <c:v>76.099743595801883</c:v>
                </c:pt>
                <c:pt idx="218">
                  <c:v>83.451461908496796</c:v>
                </c:pt>
                <c:pt idx="219">
                  <c:v>73.432814618160407</c:v>
                </c:pt>
                <c:pt idx="220">
                  <c:v>71.95826717430873</c:v>
                </c:pt>
                <c:pt idx="221">
                  <c:v>65.110770495945687</c:v>
                </c:pt>
                <c:pt idx="222">
                  <c:v>64.723878642810106</c:v>
                </c:pt>
                <c:pt idx="223">
                  <c:v>52.620895247509168</c:v>
                </c:pt>
                <c:pt idx="224">
                  <c:v>83.997471447335002</c:v>
                </c:pt>
                <c:pt idx="225">
                  <c:v>98.234738933937138</c:v>
                </c:pt>
                <c:pt idx="226">
                  <c:v>95.824145307104615</c:v>
                </c:pt>
                <c:pt idx="227">
                  <c:v>79.672509592508405</c:v>
                </c:pt>
                <c:pt idx="228">
                  <c:v>77.443064599636315</c:v>
                </c:pt>
                <c:pt idx="229">
                  <c:v>79.067633596038149</c:v>
                </c:pt>
                <c:pt idx="230">
                  <c:v>86.706068922928168</c:v>
                </c:pt>
                <c:pt idx="231">
                  <c:v>76.296694388268662</c:v>
                </c:pt>
                <c:pt idx="232">
                  <c:v>74.764639594106768</c:v>
                </c:pt>
                <c:pt idx="233">
                  <c:v>67.650090545287568</c:v>
                </c:pt>
                <c:pt idx="234">
                  <c:v>67.248109909879702</c:v>
                </c:pt>
                <c:pt idx="235">
                  <c:v>54.673110162162018</c:v>
                </c:pt>
                <c:pt idx="236">
                  <c:v>87.273372833781067</c:v>
                </c:pt>
                <c:pt idx="237">
                  <c:v>102.06589375236068</c:v>
                </c:pt>
                <c:pt idx="238">
                  <c:v>99.561286974081682</c:v>
                </c:pt>
                <c:pt idx="239">
                  <c:v>82.779737466616226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'LT Forecast'!$E$11</c:f>
              <c:strCache>
                <c:ptCount val="1"/>
                <c:pt idx="0">
                  <c:v>LLH PRICE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'LT Forecast'!$A$19:$A$258</c:f>
              <c:numCache>
                <c:formatCode>mmm\-yy</c:formatCode>
                <c:ptCount val="240"/>
                <c:pt idx="0">
                  <c:v>40817</c:v>
                </c:pt>
                <c:pt idx="1">
                  <c:v>40848</c:v>
                </c:pt>
                <c:pt idx="2">
                  <c:v>40878</c:v>
                </c:pt>
                <c:pt idx="3">
                  <c:v>40909</c:v>
                </c:pt>
                <c:pt idx="4">
                  <c:v>40940</c:v>
                </c:pt>
                <c:pt idx="5">
                  <c:v>40969</c:v>
                </c:pt>
                <c:pt idx="6">
                  <c:v>41000</c:v>
                </c:pt>
                <c:pt idx="7">
                  <c:v>41030</c:v>
                </c:pt>
                <c:pt idx="8">
                  <c:v>41061</c:v>
                </c:pt>
                <c:pt idx="9">
                  <c:v>41091</c:v>
                </c:pt>
                <c:pt idx="10">
                  <c:v>41122</c:v>
                </c:pt>
                <c:pt idx="11">
                  <c:v>41153</c:v>
                </c:pt>
                <c:pt idx="12">
                  <c:v>41183</c:v>
                </c:pt>
                <c:pt idx="13">
                  <c:v>41214</c:v>
                </c:pt>
                <c:pt idx="14">
                  <c:v>41244</c:v>
                </c:pt>
                <c:pt idx="15">
                  <c:v>41275</c:v>
                </c:pt>
                <c:pt idx="16">
                  <c:v>41306</c:v>
                </c:pt>
                <c:pt idx="17">
                  <c:v>41334</c:v>
                </c:pt>
                <c:pt idx="18">
                  <c:v>41365</c:v>
                </c:pt>
                <c:pt idx="19">
                  <c:v>41395</c:v>
                </c:pt>
                <c:pt idx="20">
                  <c:v>41426</c:v>
                </c:pt>
                <c:pt idx="21">
                  <c:v>41456</c:v>
                </c:pt>
                <c:pt idx="22">
                  <c:v>41487</c:v>
                </c:pt>
                <c:pt idx="23">
                  <c:v>41518</c:v>
                </c:pt>
                <c:pt idx="24">
                  <c:v>41548</c:v>
                </c:pt>
                <c:pt idx="25">
                  <c:v>41579</c:v>
                </c:pt>
                <c:pt idx="26">
                  <c:v>41609</c:v>
                </c:pt>
                <c:pt idx="27">
                  <c:v>41640</c:v>
                </c:pt>
                <c:pt idx="28">
                  <c:v>41671</c:v>
                </c:pt>
                <c:pt idx="29">
                  <c:v>41699</c:v>
                </c:pt>
                <c:pt idx="30">
                  <c:v>41730</c:v>
                </c:pt>
                <c:pt idx="31">
                  <c:v>41760</c:v>
                </c:pt>
                <c:pt idx="32">
                  <c:v>41791</c:v>
                </c:pt>
                <c:pt idx="33">
                  <c:v>41821</c:v>
                </c:pt>
                <c:pt idx="34">
                  <c:v>41852</c:v>
                </c:pt>
                <c:pt idx="35">
                  <c:v>41883</c:v>
                </c:pt>
                <c:pt idx="36">
                  <c:v>41913</c:v>
                </c:pt>
                <c:pt idx="37">
                  <c:v>41944</c:v>
                </c:pt>
                <c:pt idx="38">
                  <c:v>41974</c:v>
                </c:pt>
                <c:pt idx="39">
                  <c:v>42005</c:v>
                </c:pt>
                <c:pt idx="40">
                  <c:v>42036</c:v>
                </c:pt>
                <c:pt idx="41">
                  <c:v>42064</c:v>
                </c:pt>
                <c:pt idx="42">
                  <c:v>42095</c:v>
                </c:pt>
                <c:pt idx="43">
                  <c:v>42125</c:v>
                </c:pt>
                <c:pt idx="44">
                  <c:v>42156</c:v>
                </c:pt>
                <c:pt idx="45">
                  <c:v>42186</c:v>
                </c:pt>
                <c:pt idx="46">
                  <c:v>42217</c:v>
                </c:pt>
                <c:pt idx="47">
                  <c:v>42248</c:v>
                </c:pt>
                <c:pt idx="48">
                  <c:v>42278</c:v>
                </c:pt>
                <c:pt idx="49">
                  <c:v>42309</c:v>
                </c:pt>
                <c:pt idx="50">
                  <c:v>42339</c:v>
                </c:pt>
                <c:pt idx="51">
                  <c:v>42370</c:v>
                </c:pt>
                <c:pt idx="52">
                  <c:v>42401</c:v>
                </c:pt>
                <c:pt idx="53">
                  <c:v>42430</c:v>
                </c:pt>
                <c:pt idx="54">
                  <c:v>42461</c:v>
                </c:pt>
                <c:pt idx="55">
                  <c:v>42491</c:v>
                </c:pt>
                <c:pt idx="56">
                  <c:v>42522</c:v>
                </c:pt>
                <c:pt idx="57">
                  <c:v>42552</c:v>
                </c:pt>
                <c:pt idx="58">
                  <c:v>42583</c:v>
                </c:pt>
                <c:pt idx="59">
                  <c:v>42614</c:v>
                </c:pt>
                <c:pt idx="60">
                  <c:v>42644</c:v>
                </c:pt>
                <c:pt idx="61">
                  <c:v>42675</c:v>
                </c:pt>
                <c:pt idx="62">
                  <c:v>42705</c:v>
                </c:pt>
                <c:pt idx="63">
                  <c:v>42736</c:v>
                </c:pt>
                <c:pt idx="64">
                  <c:v>42767</c:v>
                </c:pt>
                <c:pt idx="65">
                  <c:v>42795</c:v>
                </c:pt>
                <c:pt idx="66">
                  <c:v>42826</c:v>
                </c:pt>
                <c:pt idx="67">
                  <c:v>42856</c:v>
                </c:pt>
                <c:pt idx="68">
                  <c:v>42887</c:v>
                </c:pt>
                <c:pt idx="69">
                  <c:v>42917</c:v>
                </c:pt>
                <c:pt idx="70">
                  <c:v>42948</c:v>
                </c:pt>
                <c:pt idx="71">
                  <c:v>42979</c:v>
                </c:pt>
                <c:pt idx="72">
                  <c:v>43009</c:v>
                </c:pt>
                <c:pt idx="73">
                  <c:v>43040</c:v>
                </c:pt>
                <c:pt idx="74">
                  <c:v>43070</c:v>
                </c:pt>
                <c:pt idx="75">
                  <c:v>43101</c:v>
                </c:pt>
                <c:pt idx="76">
                  <c:v>43132</c:v>
                </c:pt>
                <c:pt idx="77">
                  <c:v>43160</c:v>
                </c:pt>
                <c:pt idx="78">
                  <c:v>43191</c:v>
                </c:pt>
                <c:pt idx="79">
                  <c:v>43221</c:v>
                </c:pt>
                <c:pt idx="80">
                  <c:v>43252</c:v>
                </c:pt>
                <c:pt idx="81">
                  <c:v>43282</c:v>
                </c:pt>
                <c:pt idx="82">
                  <c:v>43313</c:v>
                </c:pt>
                <c:pt idx="83">
                  <c:v>43344</c:v>
                </c:pt>
                <c:pt idx="84">
                  <c:v>43374</c:v>
                </c:pt>
                <c:pt idx="85">
                  <c:v>43405</c:v>
                </c:pt>
                <c:pt idx="86">
                  <c:v>43435</c:v>
                </c:pt>
                <c:pt idx="87">
                  <c:v>43466</c:v>
                </c:pt>
                <c:pt idx="88">
                  <c:v>43497</c:v>
                </c:pt>
                <c:pt idx="89">
                  <c:v>43525</c:v>
                </c:pt>
                <c:pt idx="90">
                  <c:v>43556</c:v>
                </c:pt>
                <c:pt idx="91">
                  <c:v>43586</c:v>
                </c:pt>
                <c:pt idx="92">
                  <c:v>43617</c:v>
                </c:pt>
                <c:pt idx="93">
                  <c:v>43647</c:v>
                </c:pt>
                <c:pt idx="94">
                  <c:v>43678</c:v>
                </c:pt>
                <c:pt idx="95">
                  <c:v>43709</c:v>
                </c:pt>
                <c:pt idx="96">
                  <c:v>43739</c:v>
                </c:pt>
                <c:pt idx="97">
                  <c:v>43770</c:v>
                </c:pt>
                <c:pt idx="98">
                  <c:v>43800</c:v>
                </c:pt>
                <c:pt idx="99">
                  <c:v>43831</c:v>
                </c:pt>
                <c:pt idx="100">
                  <c:v>43862</c:v>
                </c:pt>
                <c:pt idx="101">
                  <c:v>43891</c:v>
                </c:pt>
                <c:pt idx="102">
                  <c:v>43922</c:v>
                </c:pt>
                <c:pt idx="103">
                  <c:v>43952</c:v>
                </c:pt>
                <c:pt idx="104">
                  <c:v>43983</c:v>
                </c:pt>
                <c:pt idx="105">
                  <c:v>44013</c:v>
                </c:pt>
                <c:pt idx="106">
                  <c:v>44044</c:v>
                </c:pt>
                <c:pt idx="107">
                  <c:v>44075</c:v>
                </c:pt>
                <c:pt idx="108">
                  <c:v>44105</c:v>
                </c:pt>
                <c:pt idx="109">
                  <c:v>44136</c:v>
                </c:pt>
                <c:pt idx="110">
                  <c:v>44166</c:v>
                </c:pt>
                <c:pt idx="111">
                  <c:v>44197</c:v>
                </c:pt>
                <c:pt idx="112">
                  <c:v>44228</c:v>
                </c:pt>
                <c:pt idx="113">
                  <c:v>44256</c:v>
                </c:pt>
                <c:pt idx="114">
                  <c:v>44287</c:v>
                </c:pt>
                <c:pt idx="115">
                  <c:v>44317</c:v>
                </c:pt>
                <c:pt idx="116">
                  <c:v>44348</c:v>
                </c:pt>
                <c:pt idx="117">
                  <c:v>44378</c:v>
                </c:pt>
                <c:pt idx="118">
                  <c:v>44409</c:v>
                </c:pt>
                <c:pt idx="119">
                  <c:v>44440</c:v>
                </c:pt>
                <c:pt idx="120">
                  <c:v>44470</c:v>
                </c:pt>
                <c:pt idx="121">
                  <c:v>44501</c:v>
                </c:pt>
                <c:pt idx="122">
                  <c:v>44531</c:v>
                </c:pt>
                <c:pt idx="123">
                  <c:v>44562</c:v>
                </c:pt>
                <c:pt idx="124">
                  <c:v>44593</c:v>
                </c:pt>
                <c:pt idx="125">
                  <c:v>44621</c:v>
                </c:pt>
                <c:pt idx="126">
                  <c:v>44652</c:v>
                </c:pt>
                <c:pt idx="127">
                  <c:v>44682</c:v>
                </c:pt>
                <c:pt idx="128">
                  <c:v>44713</c:v>
                </c:pt>
                <c:pt idx="129">
                  <c:v>44743</c:v>
                </c:pt>
                <c:pt idx="130">
                  <c:v>44774</c:v>
                </c:pt>
                <c:pt idx="131">
                  <c:v>44805</c:v>
                </c:pt>
                <c:pt idx="132">
                  <c:v>44835</c:v>
                </c:pt>
                <c:pt idx="133">
                  <c:v>44866</c:v>
                </c:pt>
                <c:pt idx="134">
                  <c:v>44896</c:v>
                </c:pt>
                <c:pt idx="135">
                  <c:v>44927</c:v>
                </c:pt>
                <c:pt idx="136">
                  <c:v>44958</c:v>
                </c:pt>
                <c:pt idx="137">
                  <c:v>44986</c:v>
                </c:pt>
                <c:pt idx="138">
                  <c:v>45017</c:v>
                </c:pt>
                <c:pt idx="139">
                  <c:v>45047</c:v>
                </c:pt>
                <c:pt idx="140">
                  <c:v>45078</c:v>
                </c:pt>
                <c:pt idx="141">
                  <c:v>45108</c:v>
                </c:pt>
                <c:pt idx="142">
                  <c:v>45139</c:v>
                </c:pt>
                <c:pt idx="143">
                  <c:v>45170</c:v>
                </c:pt>
                <c:pt idx="144">
                  <c:v>45200</c:v>
                </c:pt>
                <c:pt idx="145">
                  <c:v>45231</c:v>
                </c:pt>
                <c:pt idx="146">
                  <c:v>45261</c:v>
                </c:pt>
                <c:pt idx="147">
                  <c:v>45292</c:v>
                </c:pt>
                <c:pt idx="148">
                  <c:v>45323</c:v>
                </c:pt>
                <c:pt idx="149">
                  <c:v>45352</c:v>
                </c:pt>
                <c:pt idx="150">
                  <c:v>45383</c:v>
                </c:pt>
                <c:pt idx="151">
                  <c:v>45413</c:v>
                </c:pt>
                <c:pt idx="152">
                  <c:v>45444</c:v>
                </c:pt>
                <c:pt idx="153">
                  <c:v>45474</c:v>
                </c:pt>
                <c:pt idx="154">
                  <c:v>45505</c:v>
                </c:pt>
                <c:pt idx="155">
                  <c:v>45536</c:v>
                </c:pt>
                <c:pt idx="156">
                  <c:v>45566</c:v>
                </c:pt>
                <c:pt idx="157">
                  <c:v>45597</c:v>
                </c:pt>
                <c:pt idx="158">
                  <c:v>45627</c:v>
                </c:pt>
                <c:pt idx="159">
                  <c:v>45658</c:v>
                </c:pt>
                <c:pt idx="160">
                  <c:v>45689</c:v>
                </c:pt>
                <c:pt idx="161">
                  <c:v>45717</c:v>
                </c:pt>
                <c:pt idx="162">
                  <c:v>45748</c:v>
                </c:pt>
                <c:pt idx="163">
                  <c:v>45778</c:v>
                </c:pt>
                <c:pt idx="164">
                  <c:v>45809</c:v>
                </c:pt>
                <c:pt idx="165">
                  <c:v>45839</c:v>
                </c:pt>
                <c:pt idx="166">
                  <c:v>45870</c:v>
                </c:pt>
                <c:pt idx="167">
                  <c:v>45901</c:v>
                </c:pt>
                <c:pt idx="168">
                  <c:v>45931</c:v>
                </c:pt>
                <c:pt idx="169">
                  <c:v>45962</c:v>
                </c:pt>
                <c:pt idx="170">
                  <c:v>45992</c:v>
                </c:pt>
                <c:pt idx="171">
                  <c:v>46023</c:v>
                </c:pt>
                <c:pt idx="172">
                  <c:v>46054</c:v>
                </c:pt>
                <c:pt idx="173">
                  <c:v>46082</c:v>
                </c:pt>
                <c:pt idx="174">
                  <c:v>46113</c:v>
                </c:pt>
                <c:pt idx="175">
                  <c:v>46143</c:v>
                </c:pt>
                <c:pt idx="176">
                  <c:v>46174</c:v>
                </c:pt>
                <c:pt idx="177">
                  <c:v>46204</c:v>
                </c:pt>
                <c:pt idx="178">
                  <c:v>46235</c:v>
                </c:pt>
                <c:pt idx="179">
                  <c:v>46266</c:v>
                </c:pt>
                <c:pt idx="180">
                  <c:v>46296</c:v>
                </c:pt>
                <c:pt idx="181">
                  <c:v>46327</c:v>
                </c:pt>
                <c:pt idx="182">
                  <c:v>46357</c:v>
                </c:pt>
                <c:pt idx="183">
                  <c:v>46388</c:v>
                </c:pt>
                <c:pt idx="184">
                  <c:v>46419</c:v>
                </c:pt>
                <c:pt idx="185">
                  <c:v>46447</c:v>
                </c:pt>
                <c:pt idx="186">
                  <c:v>46478</c:v>
                </c:pt>
                <c:pt idx="187">
                  <c:v>46508</c:v>
                </c:pt>
                <c:pt idx="188">
                  <c:v>46539</c:v>
                </c:pt>
                <c:pt idx="189">
                  <c:v>46569</c:v>
                </c:pt>
                <c:pt idx="190">
                  <c:v>46600</c:v>
                </c:pt>
                <c:pt idx="191">
                  <c:v>46631</c:v>
                </c:pt>
                <c:pt idx="192">
                  <c:v>46661</c:v>
                </c:pt>
                <c:pt idx="193">
                  <c:v>46692</c:v>
                </c:pt>
                <c:pt idx="194">
                  <c:v>46722</c:v>
                </c:pt>
                <c:pt idx="195">
                  <c:v>46753</c:v>
                </c:pt>
                <c:pt idx="196">
                  <c:v>46784</c:v>
                </c:pt>
                <c:pt idx="197">
                  <c:v>46813</c:v>
                </c:pt>
                <c:pt idx="198">
                  <c:v>46844</c:v>
                </c:pt>
                <c:pt idx="199">
                  <c:v>46874</c:v>
                </c:pt>
                <c:pt idx="200">
                  <c:v>46905</c:v>
                </c:pt>
                <c:pt idx="201">
                  <c:v>46935</c:v>
                </c:pt>
                <c:pt idx="202">
                  <c:v>46966</c:v>
                </c:pt>
                <c:pt idx="203">
                  <c:v>46997</c:v>
                </c:pt>
                <c:pt idx="204">
                  <c:v>47027</c:v>
                </c:pt>
                <c:pt idx="205">
                  <c:v>47058</c:v>
                </c:pt>
                <c:pt idx="206">
                  <c:v>47088</c:v>
                </c:pt>
                <c:pt idx="207">
                  <c:v>47119</c:v>
                </c:pt>
                <c:pt idx="208">
                  <c:v>47150</c:v>
                </c:pt>
                <c:pt idx="209">
                  <c:v>47178</c:v>
                </c:pt>
                <c:pt idx="210">
                  <c:v>47209</c:v>
                </c:pt>
                <c:pt idx="211">
                  <c:v>47239</c:v>
                </c:pt>
                <c:pt idx="212">
                  <c:v>47270</c:v>
                </c:pt>
                <c:pt idx="213">
                  <c:v>47300</c:v>
                </c:pt>
                <c:pt idx="214">
                  <c:v>47331</c:v>
                </c:pt>
                <c:pt idx="215">
                  <c:v>47362</c:v>
                </c:pt>
                <c:pt idx="216">
                  <c:v>47392</c:v>
                </c:pt>
                <c:pt idx="217">
                  <c:v>47423</c:v>
                </c:pt>
                <c:pt idx="218">
                  <c:v>47453</c:v>
                </c:pt>
                <c:pt idx="219">
                  <c:v>47484</c:v>
                </c:pt>
                <c:pt idx="220">
                  <c:v>47515</c:v>
                </c:pt>
                <c:pt idx="221">
                  <c:v>47543</c:v>
                </c:pt>
                <c:pt idx="222">
                  <c:v>47574</c:v>
                </c:pt>
                <c:pt idx="223">
                  <c:v>47604</c:v>
                </c:pt>
                <c:pt idx="224">
                  <c:v>47635</c:v>
                </c:pt>
                <c:pt idx="225">
                  <c:v>47665</c:v>
                </c:pt>
                <c:pt idx="226">
                  <c:v>47696</c:v>
                </c:pt>
                <c:pt idx="227">
                  <c:v>47727</c:v>
                </c:pt>
                <c:pt idx="228">
                  <c:v>47757</c:v>
                </c:pt>
                <c:pt idx="229">
                  <c:v>47788</c:v>
                </c:pt>
                <c:pt idx="230">
                  <c:v>47818</c:v>
                </c:pt>
                <c:pt idx="231">
                  <c:v>47849</c:v>
                </c:pt>
                <c:pt idx="232">
                  <c:v>47880</c:v>
                </c:pt>
                <c:pt idx="233">
                  <c:v>47908</c:v>
                </c:pt>
                <c:pt idx="234">
                  <c:v>47939</c:v>
                </c:pt>
                <c:pt idx="235">
                  <c:v>47969</c:v>
                </c:pt>
                <c:pt idx="236">
                  <c:v>48000</c:v>
                </c:pt>
                <c:pt idx="237">
                  <c:v>48030</c:v>
                </c:pt>
                <c:pt idx="238">
                  <c:v>48061</c:v>
                </c:pt>
                <c:pt idx="239">
                  <c:v>48092</c:v>
                </c:pt>
              </c:numCache>
            </c:numRef>
          </c:cat>
          <c:val>
            <c:numRef>
              <c:f>'LT Forecast'!$E$19:$E$258</c:f>
              <c:numCache>
                <c:formatCode>0.00</c:formatCode>
                <c:ptCount val="240"/>
                <c:pt idx="0">
                  <c:v>18.546666666666663</c:v>
                </c:pt>
                <c:pt idx="1">
                  <c:v>19.447849462365593</c:v>
                </c:pt>
                <c:pt idx="2">
                  <c:v>22.575483870967744</c:v>
                </c:pt>
                <c:pt idx="3">
                  <c:v>23.546392761336591</c:v>
                </c:pt>
                <c:pt idx="4">
                  <c:v>19.709220864817492</c:v>
                </c:pt>
                <c:pt idx="5">
                  <c:v>16.805523296892709</c:v>
                </c:pt>
                <c:pt idx="6">
                  <c:v>15.060374545693509</c:v>
                </c:pt>
                <c:pt idx="7">
                  <c:v>9.0045663599835422</c:v>
                </c:pt>
                <c:pt idx="8">
                  <c:v>25.905457050695233</c:v>
                </c:pt>
                <c:pt idx="9">
                  <c:v>27.193277773827397</c:v>
                </c:pt>
                <c:pt idx="10">
                  <c:v>27.057717697708224</c:v>
                </c:pt>
                <c:pt idx="11">
                  <c:v>25.024316555920592</c:v>
                </c:pt>
                <c:pt idx="12">
                  <c:v>24.956536517861011</c:v>
                </c:pt>
                <c:pt idx="13">
                  <c:v>26.108797164873994</c:v>
                </c:pt>
                <c:pt idx="14">
                  <c:v>30.107819410389666</c:v>
                </c:pt>
                <c:pt idx="15">
                  <c:v>25.309758231494822</c:v>
                </c:pt>
                <c:pt idx="16">
                  <c:v>21.230986622972669</c:v>
                </c:pt>
                <c:pt idx="17">
                  <c:v>18.144463652622992</c:v>
                </c:pt>
                <c:pt idx="18">
                  <c:v>16.289435165237172</c:v>
                </c:pt>
                <c:pt idx="19">
                  <c:v>9.8523353530195408</c:v>
                </c:pt>
                <c:pt idx="20">
                  <c:v>27.817356198331595</c:v>
                </c:pt>
                <c:pt idx="21">
                  <c:v>29.186261929957269</c:v>
                </c:pt>
                <c:pt idx="22">
                  <c:v>29.042166589786149</c:v>
                </c:pt>
                <c:pt idx="23">
                  <c:v>26.880736487219298</c:v>
                </c:pt>
                <c:pt idx="24">
                  <c:v>26.808688817133739</c:v>
                </c:pt>
                <c:pt idx="25">
                  <c:v>28.033499208588282</c:v>
                </c:pt>
                <c:pt idx="26">
                  <c:v>32.284311743636422</c:v>
                </c:pt>
                <c:pt idx="27">
                  <c:v>28.629034410616192</c:v>
                </c:pt>
                <c:pt idx="28">
                  <c:v>24.095486873617705</c:v>
                </c:pt>
                <c:pt idx="29">
                  <c:v>20.664821969291758</c:v>
                </c:pt>
                <c:pt idx="30">
                  <c:v>18.602961037319368</c:v>
                </c:pt>
                <c:pt idx="31">
                  <c:v>11.448135810499075</c:v>
                </c:pt>
                <c:pt idx="32">
                  <c:v>31.416225182117699</c:v>
                </c:pt>
                <c:pt idx="33">
                  <c:v>32.937761517966443</c:v>
                </c:pt>
                <c:pt idx="34">
                  <c:v>32.777599798403422</c:v>
                </c:pt>
                <c:pt idx="35">
                  <c:v>30.375174004958033</c:v>
                </c:pt>
                <c:pt idx="36">
                  <c:v>30.295093145176523</c:v>
                </c:pt>
                <c:pt idx="37">
                  <c:v>31.656467761462238</c:v>
                </c:pt>
                <c:pt idx="38">
                  <c:v>36.381238488571491</c:v>
                </c:pt>
                <c:pt idx="39">
                  <c:v>32.103901660633888</c:v>
                </c:pt>
                <c:pt idx="40">
                  <c:v>27.094260573511729</c:v>
                </c:pt>
                <c:pt idx="41">
                  <c:v>23.303322082054372</c:v>
                </c:pt>
                <c:pt idx="42">
                  <c:v>21.024933434655416</c:v>
                </c:pt>
                <c:pt idx="43">
                  <c:v>13.118739414422958</c:v>
                </c:pt>
                <c:pt idx="44">
                  <c:v>35.183791149518775</c:v>
                </c:pt>
                <c:pt idx="45">
                  <c:v>36.865112649163549</c:v>
                </c:pt>
                <c:pt idx="46">
                  <c:v>36.688131438674624</c:v>
                </c:pt>
                <c:pt idx="47">
                  <c:v>34.033413281340778</c:v>
                </c:pt>
                <c:pt idx="48">
                  <c:v>33.944922676096319</c:v>
                </c:pt>
                <c:pt idx="49">
                  <c:v>35.44926296525216</c:v>
                </c:pt>
                <c:pt idx="50">
                  <c:v>40.670208674675401</c:v>
                </c:pt>
                <c:pt idx="51">
                  <c:v>33.480830622109238</c:v>
                </c:pt>
                <c:pt idx="52">
                  <c:v>28.284550499755582</c:v>
                </c:pt>
                <c:pt idx="53">
                  <c:v>24.361305655513181</c:v>
                </c:pt>
                <c:pt idx="54">
                  <c:v>21.978191646917399</c:v>
                </c:pt>
                <c:pt idx="55">
                  <c:v>13.723907411608039</c:v>
                </c:pt>
                <c:pt idx="56">
                  <c:v>36.842467727262012</c:v>
                </c:pt>
                <c:pt idx="57">
                  <c:v>38.525070274765213</c:v>
                </c:pt>
                <c:pt idx="58">
                  <c:v>38.320614666333483</c:v>
                </c:pt>
                <c:pt idx="59">
                  <c:v>35.663726590627618</c:v>
                </c:pt>
                <c:pt idx="60">
                  <c:v>35.433403458286207</c:v>
                </c:pt>
                <c:pt idx="61">
                  <c:v>36.997392085499889</c:v>
                </c:pt>
                <c:pt idx="62">
                  <c:v>42.329471545732289</c:v>
                </c:pt>
                <c:pt idx="63">
                  <c:v>34.857759583584588</c:v>
                </c:pt>
                <c:pt idx="64">
                  <c:v>29.474840425999425</c:v>
                </c:pt>
                <c:pt idx="65">
                  <c:v>25.398943391020854</c:v>
                </c:pt>
                <c:pt idx="66">
                  <c:v>22.892541360719708</c:v>
                </c:pt>
                <c:pt idx="67">
                  <c:v>14.299434527298342</c:v>
                </c:pt>
                <c:pt idx="68">
                  <c:v>38.453753545641149</c:v>
                </c:pt>
                <c:pt idx="69">
                  <c:v>40.15115121413011</c:v>
                </c:pt>
                <c:pt idx="70">
                  <c:v>39.95309789399235</c:v>
                </c:pt>
                <c:pt idx="71">
                  <c:v>37.287466055925393</c:v>
                </c:pt>
                <c:pt idx="72">
                  <c:v>36.921884240476103</c:v>
                </c:pt>
                <c:pt idx="73">
                  <c:v>38.515165732801584</c:v>
                </c:pt>
                <c:pt idx="74">
                  <c:v>43.95619985069002</c:v>
                </c:pt>
                <c:pt idx="75">
                  <c:v>36.181729738849356</c:v>
                </c:pt>
                <c:pt idx="76">
                  <c:v>30.619349970464665</c:v>
                </c:pt>
                <c:pt idx="77">
                  <c:v>26.395889450626267</c:v>
                </c:pt>
                <c:pt idx="78">
                  <c:v>23.787436825292179</c:v>
                </c:pt>
                <c:pt idx="79">
                  <c:v>14.860141202241248</c:v>
                </c:pt>
                <c:pt idx="80">
                  <c:v>39.990568170733859</c:v>
                </c:pt>
                <c:pt idx="81">
                  <c:v>41.702703443774112</c:v>
                </c:pt>
                <c:pt idx="82">
                  <c:v>41.498959562632578</c:v>
                </c:pt>
                <c:pt idx="83">
                  <c:v>38.799450173409156</c:v>
                </c:pt>
                <c:pt idx="84">
                  <c:v>38.291286560090803</c:v>
                </c:pt>
                <c:pt idx="85">
                  <c:v>39.911517488319149</c:v>
                </c:pt>
                <c:pt idx="86">
                  <c:v>45.452789891251136</c:v>
                </c:pt>
                <c:pt idx="87">
                  <c:v>37.399782281692922</c:v>
                </c:pt>
                <c:pt idx="88">
                  <c:v>31.649408560483383</c:v>
                </c:pt>
                <c:pt idx="89">
                  <c:v>27.262622147344448</c:v>
                </c:pt>
                <c:pt idx="90">
                  <c:v>24.538370845563865</c:v>
                </c:pt>
                <c:pt idx="91">
                  <c:v>15.324515012326128</c:v>
                </c:pt>
                <c:pt idx="92">
                  <c:v>41.317509432928439</c:v>
                </c:pt>
                <c:pt idx="93">
                  <c:v>43.044220218750155</c:v>
                </c:pt>
                <c:pt idx="94">
                  <c:v>42.844925325845189</c:v>
                </c:pt>
                <c:pt idx="95">
                  <c:v>40.133940503188306</c:v>
                </c:pt>
                <c:pt idx="96">
                  <c:v>39.499932955228999</c:v>
                </c:pt>
                <c:pt idx="97">
                  <c:v>41.156091879106533</c:v>
                </c:pt>
                <c:pt idx="98">
                  <c:v>46.786707101316473</c:v>
                </c:pt>
                <c:pt idx="99">
                  <c:v>38.48543780901003</c:v>
                </c:pt>
                <c:pt idx="100">
                  <c:v>32.58790638694488</c:v>
                </c:pt>
                <c:pt idx="101">
                  <c:v>28.064248162619005</c:v>
                </c:pt>
                <c:pt idx="102">
                  <c:v>25.246505517529911</c:v>
                </c:pt>
                <c:pt idx="103">
                  <c:v>15.761718014374123</c:v>
                </c:pt>
                <c:pt idx="104">
                  <c:v>42.563209393356011</c:v>
                </c:pt>
                <c:pt idx="105">
                  <c:v>44.385736993726191</c:v>
                </c:pt>
                <c:pt idx="106">
                  <c:v>44.164238301667453</c:v>
                </c:pt>
                <c:pt idx="107">
                  <c:v>41.422413925044033</c:v>
                </c:pt>
                <c:pt idx="108">
                  <c:v>40.666901888465873</c:v>
                </c:pt>
                <c:pt idx="109">
                  <c:v>42.364239702358681</c:v>
                </c:pt>
                <c:pt idx="110">
                  <c:v>48.11411739816198</c:v>
                </c:pt>
                <c:pt idx="111">
                  <c:v>39.986369883561416</c:v>
                </c:pt>
                <c:pt idx="112">
                  <c:v>33.858834736035725</c:v>
                </c:pt>
                <c:pt idx="113">
                  <c:v>29.158753840961143</c:v>
                </c:pt>
                <c:pt idx="114">
                  <c:v>26.231119232713574</c:v>
                </c:pt>
                <c:pt idx="115">
                  <c:v>16.376425016934714</c:v>
                </c:pt>
                <c:pt idx="116">
                  <c:v>44.223174559696893</c:v>
                </c:pt>
                <c:pt idx="117">
                  <c:v>46.116780736481509</c:v>
                </c:pt>
                <c:pt idx="118">
                  <c:v>45.886643595432481</c:v>
                </c:pt>
                <c:pt idx="119">
                  <c:v>43.037888068120751</c:v>
                </c:pt>
                <c:pt idx="120">
                  <c:v>42.252911062116041</c:v>
                </c:pt>
                <c:pt idx="121">
                  <c:v>44.016445050750669</c:v>
                </c:pt>
                <c:pt idx="122">
                  <c:v>49.990567976690294</c:v>
                </c:pt>
                <c:pt idx="123">
                  <c:v>41.545838309020311</c:v>
                </c:pt>
                <c:pt idx="124">
                  <c:v>35.179329290741116</c:v>
                </c:pt>
                <c:pt idx="125">
                  <c:v>30.295945240758627</c:v>
                </c:pt>
                <c:pt idx="126">
                  <c:v>27.254132882789403</c:v>
                </c:pt>
                <c:pt idx="127">
                  <c:v>17.015105592595166</c:v>
                </c:pt>
                <c:pt idx="128">
                  <c:v>45.947878367525071</c:v>
                </c:pt>
                <c:pt idx="129">
                  <c:v>47.915335185204285</c:v>
                </c:pt>
                <c:pt idx="130">
                  <c:v>47.676222695654346</c:v>
                </c:pt>
                <c:pt idx="131">
                  <c:v>44.716365702777459</c:v>
                </c:pt>
                <c:pt idx="132">
                  <c:v>43.900774593538564</c:v>
                </c:pt>
                <c:pt idx="133">
                  <c:v>45.733086407729942</c:v>
                </c:pt>
                <c:pt idx="134">
                  <c:v>51.94020012778121</c:v>
                </c:pt>
                <c:pt idx="135">
                  <c:v>43.166126003072101</c:v>
                </c:pt>
                <c:pt idx="136">
                  <c:v>36.551323133080018</c:v>
                </c:pt>
                <c:pt idx="137">
                  <c:v>31.47748710514821</c:v>
                </c:pt>
                <c:pt idx="138">
                  <c:v>28.317044065218187</c:v>
                </c:pt>
                <c:pt idx="139">
                  <c:v>17.678694710706377</c:v>
                </c:pt>
                <c:pt idx="140">
                  <c:v>47.739845623858542</c:v>
                </c:pt>
                <c:pt idx="141">
                  <c:v>49.784033257427247</c:v>
                </c:pt>
                <c:pt idx="142">
                  <c:v>49.535595380784862</c:v>
                </c:pt>
                <c:pt idx="143">
                  <c:v>46.46030396518578</c:v>
                </c:pt>
                <c:pt idx="144">
                  <c:v>45.612904802686565</c:v>
                </c:pt>
                <c:pt idx="145">
                  <c:v>47.516676777631403</c:v>
                </c:pt>
                <c:pt idx="146">
                  <c:v>53.965867932764674</c:v>
                </c:pt>
                <c:pt idx="147">
                  <c:v>44.849604917191911</c:v>
                </c:pt>
                <c:pt idx="148">
                  <c:v>37.976824735270135</c:v>
                </c:pt>
                <c:pt idx="149">
                  <c:v>32.70510910224899</c:v>
                </c:pt>
                <c:pt idx="150">
                  <c:v>29.421408783761695</c:v>
                </c:pt>
                <c:pt idx="151">
                  <c:v>18.368163804423926</c:v>
                </c:pt>
                <c:pt idx="152">
                  <c:v>49.601699603189019</c:v>
                </c:pt>
                <c:pt idx="153">
                  <c:v>51.725610554466904</c:v>
                </c:pt>
                <c:pt idx="154">
                  <c:v>51.467483600635468</c:v>
                </c:pt>
                <c:pt idx="155">
                  <c:v>48.272255819828018</c:v>
                </c:pt>
                <c:pt idx="156">
                  <c:v>47.391808089991336</c:v>
                </c:pt>
                <c:pt idx="157">
                  <c:v>49.369827171959024</c:v>
                </c:pt>
                <c:pt idx="158">
                  <c:v>56.07053678214249</c:v>
                </c:pt>
                <c:pt idx="159">
                  <c:v>46.598739508962389</c:v>
                </c:pt>
                <c:pt idx="160">
                  <c:v>39.45792089994567</c:v>
                </c:pt>
                <c:pt idx="161">
                  <c:v>33.980608357236697</c:v>
                </c:pt>
                <c:pt idx="162">
                  <c:v>30.568843726328399</c:v>
                </c:pt>
                <c:pt idx="163">
                  <c:v>19.084522192796456</c:v>
                </c:pt>
                <c:pt idx="164">
                  <c:v>51.536165887713388</c:v>
                </c:pt>
                <c:pt idx="165">
                  <c:v>53.742909366091112</c:v>
                </c:pt>
                <c:pt idx="166">
                  <c:v>53.474715461060249</c:v>
                </c:pt>
                <c:pt idx="167">
                  <c:v>50.154873796801304</c:v>
                </c:pt>
                <c:pt idx="168">
                  <c:v>49.240088605500993</c:v>
                </c:pt>
                <c:pt idx="169">
                  <c:v>51.295250431665423</c:v>
                </c:pt>
                <c:pt idx="170">
                  <c:v>58.25728771664604</c:v>
                </c:pt>
                <c:pt idx="171">
                  <c:v>48.416090349811917</c:v>
                </c:pt>
                <c:pt idx="172">
                  <c:v>40.996779815043546</c:v>
                </c:pt>
                <c:pt idx="173">
                  <c:v>35.305852083168929</c:v>
                </c:pt>
                <c:pt idx="174">
                  <c:v>31.761028631655204</c:v>
                </c:pt>
                <c:pt idx="175">
                  <c:v>19.828818558315515</c:v>
                </c:pt>
                <c:pt idx="176">
                  <c:v>53.546076357334208</c:v>
                </c:pt>
                <c:pt idx="177">
                  <c:v>55.838882831368664</c:v>
                </c:pt>
                <c:pt idx="178">
                  <c:v>55.560229364041597</c:v>
                </c:pt>
                <c:pt idx="179">
                  <c:v>52.110913874876552</c:v>
                </c:pt>
                <c:pt idx="180">
                  <c:v>51.160452061115528</c:v>
                </c:pt>
                <c:pt idx="181">
                  <c:v>53.295765198500369</c:v>
                </c:pt>
                <c:pt idx="182">
                  <c:v>60.529321937595235</c:v>
                </c:pt>
                <c:pt idx="183">
                  <c:v>50.304317873454579</c:v>
                </c:pt>
                <c:pt idx="184">
                  <c:v>42.595654227830238</c:v>
                </c:pt>
                <c:pt idx="185">
                  <c:v>36.682780314412518</c:v>
                </c:pt>
                <c:pt idx="186">
                  <c:v>32.999708748289756</c:v>
                </c:pt>
                <c:pt idx="187">
                  <c:v>20.602142482089818</c:v>
                </c:pt>
                <c:pt idx="188">
                  <c:v>55.63437333527024</c:v>
                </c:pt>
                <c:pt idx="189">
                  <c:v>58.016599261792038</c:v>
                </c:pt>
                <c:pt idx="190">
                  <c:v>57.727078309239218</c:v>
                </c:pt>
                <c:pt idx="191">
                  <c:v>54.143239515996733</c:v>
                </c:pt>
                <c:pt idx="192">
                  <c:v>53.155709691499027</c:v>
                </c:pt>
                <c:pt idx="193">
                  <c:v>55.374300041241881</c:v>
                </c:pt>
                <c:pt idx="194">
                  <c:v>62.889965493161448</c:v>
                </c:pt>
                <c:pt idx="195">
                  <c:v>52.266186270519306</c:v>
                </c:pt>
                <c:pt idx="196">
                  <c:v>44.256884742715613</c:v>
                </c:pt>
                <c:pt idx="197">
                  <c:v>38.113408746674601</c:v>
                </c:pt>
                <c:pt idx="198">
                  <c:v>34.286697389473055</c:v>
                </c:pt>
                <c:pt idx="199">
                  <c:v>21.40562603889132</c:v>
                </c:pt>
                <c:pt idx="200">
                  <c:v>57.804113895345772</c:v>
                </c:pt>
                <c:pt idx="201">
                  <c:v>60.279246633001925</c:v>
                </c:pt>
                <c:pt idx="202">
                  <c:v>59.978434363299542</c:v>
                </c:pt>
                <c:pt idx="203">
                  <c:v>56.254825857120601</c:v>
                </c:pt>
                <c:pt idx="204">
                  <c:v>55.228782369467481</c:v>
                </c:pt>
                <c:pt idx="205">
                  <c:v>57.533897742850307</c:v>
                </c:pt>
                <c:pt idx="206">
                  <c:v>65.342674147394746</c:v>
                </c:pt>
                <c:pt idx="207">
                  <c:v>54.304567535069552</c:v>
                </c:pt>
                <c:pt idx="208">
                  <c:v>45.98290324768152</c:v>
                </c:pt>
                <c:pt idx="209">
                  <c:v>39.599831687794911</c:v>
                </c:pt>
                <c:pt idx="210">
                  <c:v>35.623878587662503</c:v>
                </c:pt>
                <c:pt idx="211">
                  <c:v>22.240445454408079</c:v>
                </c:pt>
                <c:pt idx="212">
                  <c:v>60.058474337264251</c:v>
                </c:pt>
                <c:pt idx="213">
                  <c:v>62.630137251688993</c:v>
                </c:pt>
                <c:pt idx="214">
                  <c:v>62.317593303468222</c:v>
                </c:pt>
                <c:pt idx="215">
                  <c:v>58.448764065548296</c:v>
                </c:pt>
                <c:pt idx="216">
                  <c:v>57.382704881876705</c:v>
                </c:pt>
                <c:pt idx="217">
                  <c:v>59.777719754821462</c:v>
                </c:pt>
                <c:pt idx="218">
                  <c:v>67.891038439143131</c:v>
                </c:pt>
                <c:pt idx="219">
                  <c:v>56.422445668937257</c:v>
                </c:pt>
                <c:pt idx="220">
                  <c:v>47.776236474341097</c:v>
                </c:pt>
                <c:pt idx="221">
                  <c:v>41.144225123618909</c:v>
                </c:pt>
                <c:pt idx="222">
                  <c:v>37.01320985258134</c:v>
                </c:pt>
                <c:pt idx="223">
                  <c:v>23.107822827129993</c:v>
                </c:pt>
                <c:pt idx="224">
                  <c:v>62.400754836417555</c:v>
                </c:pt>
                <c:pt idx="225">
                  <c:v>65.072712604504858</c:v>
                </c:pt>
                <c:pt idx="226">
                  <c:v>64.747979442303475</c:v>
                </c:pt>
                <c:pt idx="227">
                  <c:v>60.728265864104678</c:v>
                </c:pt>
                <c:pt idx="228">
                  <c:v>59.620630372269893</c:v>
                </c:pt>
                <c:pt idx="229">
                  <c:v>62.109050825259494</c:v>
                </c:pt>
                <c:pt idx="230">
                  <c:v>70.538788938269704</c:v>
                </c:pt>
                <c:pt idx="231">
                  <c:v>58.622921050025809</c:v>
                </c:pt>
                <c:pt idx="232">
                  <c:v>49.639509696840399</c:v>
                </c:pt>
                <c:pt idx="233">
                  <c:v>42.748849903440046</c:v>
                </c:pt>
                <c:pt idx="234">
                  <c:v>38.456725036832012</c:v>
                </c:pt>
                <c:pt idx="235">
                  <c:v>24.00902791738806</c:v>
                </c:pt>
                <c:pt idx="236">
                  <c:v>64.834384275037834</c:v>
                </c:pt>
                <c:pt idx="237">
                  <c:v>67.610548396080546</c:v>
                </c:pt>
                <c:pt idx="238">
                  <c:v>67.273150640553311</c:v>
                </c:pt>
                <c:pt idx="239">
                  <c:v>63.096668232804753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72896"/>
        <c:axId val="48274816"/>
      </c:lineChart>
      <c:lineChart>
        <c:grouping val="standard"/>
        <c:varyColors val="0"/>
        <c:ser>
          <c:idx val="0"/>
          <c:order val="0"/>
          <c:tx>
            <c:strRef>
              <c:f>'LT Forecast'!$C$11</c:f>
              <c:strCache>
                <c:ptCount val="1"/>
                <c:pt idx="0">
                  <c:v>PRICE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'LT Forecast'!$A$19:$A$258</c:f>
              <c:numCache>
                <c:formatCode>mmm\-yy</c:formatCode>
                <c:ptCount val="240"/>
                <c:pt idx="0">
                  <c:v>40817</c:v>
                </c:pt>
                <c:pt idx="1">
                  <c:v>40848</c:v>
                </c:pt>
                <c:pt idx="2">
                  <c:v>40878</c:v>
                </c:pt>
                <c:pt idx="3">
                  <c:v>40909</c:v>
                </c:pt>
                <c:pt idx="4">
                  <c:v>40940</c:v>
                </c:pt>
                <c:pt idx="5">
                  <c:v>40969</c:v>
                </c:pt>
                <c:pt idx="6">
                  <c:v>41000</c:v>
                </c:pt>
                <c:pt idx="7">
                  <c:v>41030</c:v>
                </c:pt>
                <c:pt idx="8">
                  <c:v>41061</c:v>
                </c:pt>
                <c:pt idx="9">
                  <c:v>41091</c:v>
                </c:pt>
                <c:pt idx="10">
                  <c:v>41122</c:v>
                </c:pt>
                <c:pt idx="11">
                  <c:v>41153</c:v>
                </c:pt>
                <c:pt idx="12">
                  <c:v>41183</c:v>
                </c:pt>
                <c:pt idx="13">
                  <c:v>41214</c:v>
                </c:pt>
                <c:pt idx="14">
                  <c:v>41244</c:v>
                </c:pt>
                <c:pt idx="15">
                  <c:v>41275</c:v>
                </c:pt>
                <c:pt idx="16">
                  <c:v>41306</c:v>
                </c:pt>
                <c:pt idx="17">
                  <c:v>41334</c:v>
                </c:pt>
                <c:pt idx="18">
                  <c:v>41365</c:v>
                </c:pt>
                <c:pt idx="19">
                  <c:v>41395</c:v>
                </c:pt>
                <c:pt idx="20">
                  <c:v>41426</c:v>
                </c:pt>
                <c:pt idx="21">
                  <c:v>41456</c:v>
                </c:pt>
                <c:pt idx="22">
                  <c:v>41487</c:v>
                </c:pt>
                <c:pt idx="23">
                  <c:v>41518</c:v>
                </c:pt>
                <c:pt idx="24">
                  <c:v>41548</c:v>
                </c:pt>
                <c:pt idx="25">
                  <c:v>41579</c:v>
                </c:pt>
                <c:pt idx="26">
                  <c:v>41609</c:v>
                </c:pt>
                <c:pt idx="27">
                  <c:v>41640</c:v>
                </c:pt>
                <c:pt idx="28">
                  <c:v>41671</c:v>
                </c:pt>
                <c:pt idx="29">
                  <c:v>41699</c:v>
                </c:pt>
                <c:pt idx="30">
                  <c:v>41730</c:v>
                </c:pt>
                <c:pt idx="31">
                  <c:v>41760</c:v>
                </c:pt>
                <c:pt idx="32">
                  <c:v>41791</c:v>
                </c:pt>
                <c:pt idx="33">
                  <c:v>41821</c:v>
                </c:pt>
                <c:pt idx="34">
                  <c:v>41852</c:v>
                </c:pt>
                <c:pt idx="35">
                  <c:v>41883</c:v>
                </c:pt>
                <c:pt idx="36">
                  <c:v>41913</c:v>
                </c:pt>
                <c:pt idx="37">
                  <c:v>41944</c:v>
                </c:pt>
                <c:pt idx="38">
                  <c:v>41974</c:v>
                </c:pt>
                <c:pt idx="39">
                  <c:v>42005</c:v>
                </c:pt>
                <c:pt idx="40">
                  <c:v>42036</c:v>
                </c:pt>
                <c:pt idx="41">
                  <c:v>42064</c:v>
                </c:pt>
                <c:pt idx="42">
                  <c:v>42095</c:v>
                </c:pt>
                <c:pt idx="43">
                  <c:v>42125</c:v>
                </c:pt>
                <c:pt idx="44">
                  <c:v>42156</c:v>
                </c:pt>
                <c:pt idx="45">
                  <c:v>42186</c:v>
                </c:pt>
                <c:pt idx="46">
                  <c:v>42217</c:v>
                </c:pt>
                <c:pt idx="47">
                  <c:v>42248</c:v>
                </c:pt>
                <c:pt idx="48">
                  <c:v>42278</c:v>
                </c:pt>
                <c:pt idx="49">
                  <c:v>42309</c:v>
                </c:pt>
                <c:pt idx="50">
                  <c:v>42339</c:v>
                </c:pt>
                <c:pt idx="51">
                  <c:v>42370</c:v>
                </c:pt>
                <c:pt idx="52">
                  <c:v>42401</c:v>
                </c:pt>
                <c:pt idx="53">
                  <c:v>42430</c:v>
                </c:pt>
                <c:pt idx="54">
                  <c:v>42461</c:v>
                </c:pt>
                <c:pt idx="55">
                  <c:v>42491</c:v>
                </c:pt>
                <c:pt idx="56">
                  <c:v>42522</c:v>
                </c:pt>
                <c:pt idx="57">
                  <c:v>42552</c:v>
                </c:pt>
                <c:pt idx="58">
                  <c:v>42583</c:v>
                </c:pt>
                <c:pt idx="59">
                  <c:v>42614</c:v>
                </c:pt>
                <c:pt idx="60">
                  <c:v>42644</c:v>
                </c:pt>
                <c:pt idx="61">
                  <c:v>42675</c:v>
                </c:pt>
                <c:pt idx="62">
                  <c:v>42705</c:v>
                </c:pt>
                <c:pt idx="63">
                  <c:v>42736</c:v>
                </c:pt>
                <c:pt idx="64">
                  <c:v>42767</c:v>
                </c:pt>
                <c:pt idx="65">
                  <c:v>42795</c:v>
                </c:pt>
                <c:pt idx="66">
                  <c:v>42826</c:v>
                </c:pt>
                <c:pt idx="67">
                  <c:v>42856</c:v>
                </c:pt>
                <c:pt idx="68">
                  <c:v>42887</c:v>
                </c:pt>
                <c:pt idx="69">
                  <c:v>42917</c:v>
                </c:pt>
                <c:pt idx="70">
                  <c:v>42948</c:v>
                </c:pt>
                <c:pt idx="71">
                  <c:v>42979</c:v>
                </c:pt>
                <c:pt idx="72">
                  <c:v>43009</c:v>
                </c:pt>
                <c:pt idx="73">
                  <c:v>43040</c:v>
                </c:pt>
                <c:pt idx="74">
                  <c:v>43070</c:v>
                </c:pt>
                <c:pt idx="75">
                  <c:v>43101</c:v>
                </c:pt>
                <c:pt idx="76">
                  <c:v>43132</c:v>
                </c:pt>
                <c:pt idx="77">
                  <c:v>43160</c:v>
                </c:pt>
                <c:pt idx="78">
                  <c:v>43191</c:v>
                </c:pt>
                <c:pt idx="79">
                  <c:v>43221</c:v>
                </c:pt>
                <c:pt idx="80">
                  <c:v>43252</c:v>
                </c:pt>
                <c:pt idx="81">
                  <c:v>43282</c:v>
                </c:pt>
                <c:pt idx="82">
                  <c:v>43313</c:v>
                </c:pt>
                <c:pt idx="83">
                  <c:v>43344</c:v>
                </c:pt>
                <c:pt idx="84">
                  <c:v>43374</c:v>
                </c:pt>
                <c:pt idx="85">
                  <c:v>43405</c:v>
                </c:pt>
                <c:pt idx="86">
                  <c:v>43435</c:v>
                </c:pt>
                <c:pt idx="87">
                  <c:v>43466</c:v>
                </c:pt>
                <c:pt idx="88">
                  <c:v>43497</c:v>
                </c:pt>
                <c:pt idx="89">
                  <c:v>43525</c:v>
                </c:pt>
                <c:pt idx="90">
                  <c:v>43556</c:v>
                </c:pt>
                <c:pt idx="91">
                  <c:v>43586</c:v>
                </c:pt>
                <c:pt idx="92">
                  <c:v>43617</c:v>
                </c:pt>
                <c:pt idx="93">
                  <c:v>43647</c:v>
                </c:pt>
                <c:pt idx="94">
                  <c:v>43678</c:v>
                </c:pt>
                <c:pt idx="95">
                  <c:v>43709</c:v>
                </c:pt>
                <c:pt idx="96">
                  <c:v>43739</c:v>
                </c:pt>
                <c:pt idx="97">
                  <c:v>43770</c:v>
                </c:pt>
                <c:pt idx="98">
                  <c:v>43800</c:v>
                </c:pt>
                <c:pt idx="99">
                  <c:v>43831</c:v>
                </c:pt>
                <c:pt idx="100">
                  <c:v>43862</c:v>
                </c:pt>
                <c:pt idx="101">
                  <c:v>43891</c:v>
                </c:pt>
                <c:pt idx="102">
                  <c:v>43922</c:v>
                </c:pt>
                <c:pt idx="103">
                  <c:v>43952</c:v>
                </c:pt>
                <c:pt idx="104">
                  <c:v>43983</c:v>
                </c:pt>
                <c:pt idx="105">
                  <c:v>44013</c:v>
                </c:pt>
                <c:pt idx="106">
                  <c:v>44044</c:v>
                </c:pt>
                <c:pt idx="107">
                  <c:v>44075</c:v>
                </c:pt>
                <c:pt idx="108">
                  <c:v>44105</c:v>
                </c:pt>
                <c:pt idx="109">
                  <c:v>44136</c:v>
                </c:pt>
                <c:pt idx="110">
                  <c:v>44166</c:v>
                </c:pt>
                <c:pt idx="111">
                  <c:v>44197</c:v>
                </c:pt>
                <c:pt idx="112">
                  <c:v>44228</c:v>
                </c:pt>
                <c:pt idx="113">
                  <c:v>44256</c:v>
                </c:pt>
                <c:pt idx="114">
                  <c:v>44287</c:v>
                </c:pt>
                <c:pt idx="115">
                  <c:v>44317</c:v>
                </c:pt>
                <c:pt idx="116">
                  <c:v>44348</c:v>
                </c:pt>
                <c:pt idx="117">
                  <c:v>44378</c:v>
                </c:pt>
                <c:pt idx="118">
                  <c:v>44409</c:v>
                </c:pt>
                <c:pt idx="119">
                  <c:v>44440</c:v>
                </c:pt>
                <c:pt idx="120">
                  <c:v>44470</c:v>
                </c:pt>
                <c:pt idx="121">
                  <c:v>44501</c:v>
                </c:pt>
                <c:pt idx="122">
                  <c:v>44531</c:v>
                </c:pt>
                <c:pt idx="123">
                  <c:v>44562</c:v>
                </c:pt>
                <c:pt idx="124">
                  <c:v>44593</c:v>
                </c:pt>
                <c:pt idx="125">
                  <c:v>44621</c:v>
                </c:pt>
                <c:pt idx="126">
                  <c:v>44652</c:v>
                </c:pt>
                <c:pt idx="127">
                  <c:v>44682</c:v>
                </c:pt>
                <c:pt idx="128">
                  <c:v>44713</c:v>
                </c:pt>
                <c:pt idx="129">
                  <c:v>44743</c:v>
                </c:pt>
                <c:pt idx="130">
                  <c:v>44774</c:v>
                </c:pt>
                <c:pt idx="131">
                  <c:v>44805</c:v>
                </c:pt>
                <c:pt idx="132">
                  <c:v>44835</c:v>
                </c:pt>
                <c:pt idx="133">
                  <c:v>44866</c:v>
                </c:pt>
                <c:pt idx="134">
                  <c:v>44896</c:v>
                </c:pt>
                <c:pt idx="135">
                  <c:v>44927</c:v>
                </c:pt>
                <c:pt idx="136">
                  <c:v>44958</c:v>
                </c:pt>
                <c:pt idx="137">
                  <c:v>44986</c:v>
                </c:pt>
                <c:pt idx="138">
                  <c:v>45017</c:v>
                </c:pt>
                <c:pt idx="139">
                  <c:v>45047</c:v>
                </c:pt>
                <c:pt idx="140">
                  <c:v>45078</c:v>
                </c:pt>
                <c:pt idx="141">
                  <c:v>45108</c:v>
                </c:pt>
                <c:pt idx="142">
                  <c:v>45139</c:v>
                </c:pt>
                <c:pt idx="143">
                  <c:v>45170</c:v>
                </c:pt>
                <c:pt idx="144">
                  <c:v>45200</c:v>
                </c:pt>
                <c:pt idx="145">
                  <c:v>45231</c:v>
                </c:pt>
                <c:pt idx="146">
                  <c:v>45261</c:v>
                </c:pt>
                <c:pt idx="147">
                  <c:v>45292</c:v>
                </c:pt>
                <c:pt idx="148">
                  <c:v>45323</c:v>
                </c:pt>
                <c:pt idx="149">
                  <c:v>45352</c:v>
                </c:pt>
                <c:pt idx="150">
                  <c:v>45383</c:v>
                </c:pt>
                <c:pt idx="151">
                  <c:v>45413</c:v>
                </c:pt>
                <c:pt idx="152">
                  <c:v>45444</c:v>
                </c:pt>
                <c:pt idx="153">
                  <c:v>45474</c:v>
                </c:pt>
                <c:pt idx="154">
                  <c:v>45505</c:v>
                </c:pt>
                <c:pt idx="155">
                  <c:v>45536</c:v>
                </c:pt>
                <c:pt idx="156">
                  <c:v>45566</c:v>
                </c:pt>
                <c:pt idx="157">
                  <c:v>45597</c:v>
                </c:pt>
                <c:pt idx="158">
                  <c:v>45627</c:v>
                </c:pt>
                <c:pt idx="159">
                  <c:v>45658</c:v>
                </c:pt>
                <c:pt idx="160">
                  <c:v>45689</c:v>
                </c:pt>
                <c:pt idx="161">
                  <c:v>45717</c:v>
                </c:pt>
                <c:pt idx="162">
                  <c:v>45748</c:v>
                </c:pt>
                <c:pt idx="163">
                  <c:v>45778</c:v>
                </c:pt>
                <c:pt idx="164">
                  <c:v>45809</c:v>
                </c:pt>
                <c:pt idx="165">
                  <c:v>45839</c:v>
                </c:pt>
                <c:pt idx="166">
                  <c:v>45870</c:v>
                </c:pt>
                <c:pt idx="167">
                  <c:v>45901</c:v>
                </c:pt>
                <c:pt idx="168">
                  <c:v>45931</c:v>
                </c:pt>
                <c:pt idx="169">
                  <c:v>45962</c:v>
                </c:pt>
                <c:pt idx="170">
                  <c:v>45992</c:v>
                </c:pt>
                <c:pt idx="171">
                  <c:v>46023</c:v>
                </c:pt>
                <c:pt idx="172">
                  <c:v>46054</c:v>
                </c:pt>
                <c:pt idx="173">
                  <c:v>46082</c:v>
                </c:pt>
                <c:pt idx="174">
                  <c:v>46113</c:v>
                </c:pt>
                <c:pt idx="175">
                  <c:v>46143</c:v>
                </c:pt>
                <c:pt idx="176">
                  <c:v>46174</c:v>
                </c:pt>
                <c:pt idx="177">
                  <c:v>46204</c:v>
                </c:pt>
                <c:pt idx="178">
                  <c:v>46235</c:v>
                </c:pt>
                <c:pt idx="179">
                  <c:v>46266</c:v>
                </c:pt>
                <c:pt idx="180">
                  <c:v>46296</c:v>
                </c:pt>
                <c:pt idx="181">
                  <c:v>46327</c:v>
                </c:pt>
                <c:pt idx="182">
                  <c:v>46357</c:v>
                </c:pt>
                <c:pt idx="183">
                  <c:v>46388</c:v>
                </c:pt>
                <c:pt idx="184">
                  <c:v>46419</c:v>
                </c:pt>
                <c:pt idx="185">
                  <c:v>46447</c:v>
                </c:pt>
                <c:pt idx="186">
                  <c:v>46478</c:v>
                </c:pt>
                <c:pt idx="187">
                  <c:v>46508</c:v>
                </c:pt>
                <c:pt idx="188">
                  <c:v>46539</c:v>
                </c:pt>
                <c:pt idx="189">
                  <c:v>46569</c:v>
                </c:pt>
                <c:pt idx="190">
                  <c:v>46600</c:v>
                </c:pt>
                <c:pt idx="191">
                  <c:v>46631</c:v>
                </c:pt>
                <c:pt idx="192">
                  <c:v>46661</c:v>
                </c:pt>
                <c:pt idx="193">
                  <c:v>46692</c:v>
                </c:pt>
                <c:pt idx="194">
                  <c:v>46722</c:v>
                </c:pt>
                <c:pt idx="195">
                  <c:v>46753</c:v>
                </c:pt>
                <c:pt idx="196">
                  <c:v>46784</c:v>
                </c:pt>
                <c:pt idx="197">
                  <c:v>46813</c:v>
                </c:pt>
                <c:pt idx="198">
                  <c:v>46844</c:v>
                </c:pt>
                <c:pt idx="199">
                  <c:v>46874</c:v>
                </c:pt>
                <c:pt idx="200">
                  <c:v>46905</c:v>
                </c:pt>
                <c:pt idx="201">
                  <c:v>46935</c:v>
                </c:pt>
                <c:pt idx="202">
                  <c:v>46966</c:v>
                </c:pt>
                <c:pt idx="203">
                  <c:v>46997</c:v>
                </c:pt>
                <c:pt idx="204">
                  <c:v>47027</c:v>
                </c:pt>
                <c:pt idx="205">
                  <c:v>47058</c:v>
                </c:pt>
                <c:pt idx="206">
                  <c:v>47088</c:v>
                </c:pt>
                <c:pt idx="207">
                  <c:v>47119</c:v>
                </c:pt>
                <c:pt idx="208">
                  <c:v>47150</c:v>
                </c:pt>
                <c:pt idx="209">
                  <c:v>47178</c:v>
                </c:pt>
                <c:pt idx="210">
                  <c:v>47209</c:v>
                </c:pt>
                <c:pt idx="211">
                  <c:v>47239</c:v>
                </c:pt>
                <c:pt idx="212">
                  <c:v>47270</c:v>
                </c:pt>
                <c:pt idx="213">
                  <c:v>47300</c:v>
                </c:pt>
                <c:pt idx="214">
                  <c:v>47331</c:v>
                </c:pt>
                <c:pt idx="215">
                  <c:v>47362</c:v>
                </c:pt>
                <c:pt idx="216">
                  <c:v>47392</c:v>
                </c:pt>
                <c:pt idx="217">
                  <c:v>47423</c:v>
                </c:pt>
                <c:pt idx="218">
                  <c:v>47453</c:v>
                </c:pt>
                <c:pt idx="219">
                  <c:v>47484</c:v>
                </c:pt>
                <c:pt idx="220">
                  <c:v>47515</c:v>
                </c:pt>
                <c:pt idx="221">
                  <c:v>47543</c:v>
                </c:pt>
                <c:pt idx="222">
                  <c:v>47574</c:v>
                </c:pt>
                <c:pt idx="223">
                  <c:v>47604</c:v>
                </c:pt>
                <c:pt idx="224">
                  <c:v>47635</c:v>
                </c:pt>
                <c:pt idx="225">
                  <c:v>47665</c:v>
                </c:pt>
                <c:pt idx="226">
                  <c:v>47696</c:v>
                </c:pt>
                <c:pt idx="227">
                  <c:v>47727</c:v>
                </c:pt>
                <c:pt idx="228">
                  <c:v>47757</c:v>
                </c:pt>
                <c:pt idx="229">
                  <c:v>47788</c:v>
                </c:pt>
                <c:pt idx="230">
                  <c:v>47818</c:v>
                </c:pt>
                <c:pt idx="231">
                  <c:v>47849</c:v>
                </c:pt>
                <c:pt idx="232">
                  <c:v>47880</c:v>
                </c:pt>
                <c:pt idx="233">
                  <c:v>47908</c:v>
                </c:pt>
                <c:pt idx="234">
                  <c:v>47939</c:v>
                </c:pt>
                <c:pt idx="235">
                  <c:v>47969</c:v>
                </c:pt>
                <c:pt idx="236">
                  <c:v>48000</c:v>
                </c:pt>
                <c:pt idx="237">
                  <c:v>48030</c:v>
                </c:pt>
                <c:pt idx="238">
                  <c:v>48061</c:v>
                </c:pt>
                <c:pt idx="239">
                  <c:v>48092</c:v>
                </c:pt>
              </c:numCache>
            </c:numRef>
          </c:cat>
          <c:val>
            <c:numRef>
              <c:f>'LT Forecast'!#REF!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9280"/>
        <c:axId val="48290816"/>
      </c:lineChart>
      <c:dateAx>
        <c:axId val="48272896"/>
        <c:scaling>
          <c:orientation val="minMax"/>
        </c:scaling>
        <c:delete val="0"/>
        <c:axPos val="b"/>
        <c:numFmt formatCode="mmm\-yy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274816"/>
        <c:crosses val="autoZero"/>
        <c:auto val="1"/>
        <c:lblOffset val="100"/>
        <c:baseTimeUnit val="months"/>
        <c:majorUnit val="1"/>
        <c:majorTimeUnit val="years"/>
        <c:minorUnit val="6"/>
        <c:minorTimeUnit val="months"/>
      </c:dateAx>
      <c:valAx>
        <c:axId val="482748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50"/>
                  <a:t>$/MWh</a:t>
                </a:r>
              </a:p>
            </c:rich>
          </c:tx>
          <c:layout>
            <c:manualLayout>
              <c:xMode val="edge"/>
              <c:yMode val="edge"/>
              <c:x val="2.4904270986745199E-2"/>
              <c:y val="0.42652366407935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272896"/>
        <c:crosses val="autoZero"/>
        <c:crossBetween val="between"/>
      </c:valAx>
      <c:dateAx>
        <c:axId val="4828928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8290816"/>
        <c:crosses val="autoZero"/>
        <c:auto val="1"/>
        <c:lblOffset val="100"/>
        <c:baseTimeUnit val="days"/>
      </c:dateAx>
      <c:valAx>
        <c:axId val="4829081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50"/>
                  <a:t>$/MMbtu</a:t>
                </a:r>
              </a:p>
            </c:rich>
          </c:tx>
          <c:layout>
            <c:manualLayout>
              <c:xMode val="edge"/>
              <c:yMode val="edge"/>
              <c:x val="0.95019203785093898"/>
              <c:y val="0.41577100905091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289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1" workbookViewId="0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236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42</xdr:row>
      <xdr:rowOff>63500</xdr:rowOff>
    </xdr:from>
    <xdr:to>
      <xdr:col>11</xdr:col>
      <xdr:colOff>546100</xdr:colOff>
      <xdr:row>77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368300</xdr:colOff>
      <xdr:row>0</xdr:row>
      <xdr:rowOff>152400</xdr:rowOff>
    </xdr:from>
    <xdr:to>
      <xdr:col>17</xdr:col>
      <xdr:colOff>190500</xdr:colOff>
      <xdr:row>34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355600</xdr:colOff>
      <xdr:row>39</xdr:row>
      <xdr:rowOff>139700</xdr:rowOff>
    </xdr:from>
    <xdr:to>
      <xdr:col>17</xdr:col>
      <xdr:colOff>203200</xdr:colOff>
      <xdr:row>72</xdr:row>
      <xdr:rowOff>101600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Energy\Documents\Lands%20Energy%20Consulting\Customer\NorthWestern\SD%20Price%20Forecast\Revised%20Forecast%20May%202012\Foward%20Price%20May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onthly Worksheet"/>
      <sheetName val="LT Forecast"/>
      <sheetName val="Tables"/>
      <sheetName val="CO2 Tax"/>
      <sheetName val="GAS FORWARD"/>
      <sheetName val="ELEC FORWARD"/>
      <sheetName val="Summary - Fiscal"/>
      <sheetName val="Summary - Calendar"/>
    </sheetNames>
    <sheetDataSet>
      <sheetData sheetId="0"/>
      <sheetData sheetId="1"/>
      <sheetData sheetId="2"/>
      <sheetData sheetId="3"/>
      <sheetData sheetId="4"/>
      <sheetData sheetId="5">
        <row r="49">
          <cell r="J49">
            <v>1</v>
          </cell>
          <cell r="K49">
            <v>0.27499999999999991</v>
          </cell>
          <cell r="L49">
            <v>-0.40800000000000008</v>
          </cell>
        </row>
        <row r="50">
          <cell r="J50">
            <v>2</v>
          </cell>
          <cell r="K50">
            <v>0.27749999999999986</v>
          </cell>
          <cell r="L50">
            <v>-0.41983333333333334</v>
          </cell>
        </row>
        <row r="51">
          <cell r="J51">
            <v>3</v>
          </cell>
          <cell r="K51">
            <v>0.36999999999999966</v>
          </cell>
          <cell r="L51">
            <v>-0.39849999999999985</v>
          </cell>
        </row>
        <row r="52">
          <cell r="J52">
            <v>4</v>
          </cell>
          <cell r="K52">
            <v>0.2825000000000002</v>
          </cell>
          <cell r="L52">
            <v>-0.32683333333333325</v>
          </cell>
        </row>
        <row r="53">
          <cell r="J53">
            <v>5</v>
          </cell>
          <cell r="K53">
            <v>0.2825000000000002</v>
          </cell>
          <cell r="L53">
            <v>-0.37233333333333335</v>
          </cell>
        </row>
        <row r="54">
          <cell r="J54">
            <v>6</v>
          </cell>
          <cell r="K54">
            <v>0.2825000000000002</v>
          </cell>
          <cell r="L54">
            <v>-0.43616666666666665</v>
          </cell>
        </row>
        <row r="55">
          <cell r="J55">
            <v>7</v>
          </cell>
          <cell r="K55">
            <v>0.2825000000000002</v>
          </cell>
          <cell r="L55">
            <v>-0.41466666666666674</v>
          </cell>
        </row>
        <row r="56">
          <cell r="J56">
            <v>8</v>
          </cell>
          <cell r="K56">
            <v>0.2825000000000002</v>
          </cell>
          <cell r="L56">
            <v>-0.42466666666666669</v>
          </cell>
        </row>
        <row r="57">
          <cell r="J57">
            <v>9</v>
          </cell>
          <cell r="K57">
            <v>0.2825000000000002</v>
          </cell>
          <cell r="L57">
            <v>-0.38333333333333347</v>
          </cell>
        </row>
        <row r="58">
          <cell r="J58">
            <v>10</v>
          </cell>
          <cell r="K58">
            <v>0.3450000000000002</v>
          </cell>
          <cell r="L58">
            <v>-0.38599999999999984</v>
          </cell>
        </row>
        <row r="59">
          <cell r="J59">
            <v>11</v>
          </cell>
          <cell r="K59">
            <v>0.34750000000000014</v>
          </cell>
          <cell r="L59">
            <v>-0.3206666666666666</v>
          </cell>
        </row>
        <row r="60">
          <cell r="J60">
            <v>12</v>
          </cell>
          <cell r="K60">
            <v>0.29000000000000004</v>
          </cell>
          <cell r="L60">
            <v>-0.36316666666666669</v>
          </cell>
        </row>
      </sheetData>
      <sheetData sheetId="6">
        <row r="5">
          <cell r="K5">
            <v>1</v>
          </cell>
        </row>
      </sheetData>
      <sheetData sheetId="7">
        <row r="5">
          <cell r="K5">
            <v>1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megroup.com/trading/energy/natural-gas/natural-gas_quotes_settlements_futur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6"/>
  <sheetViews>
    <sheetView topLeftCell="A4" workbookViewId="0">
      <selection activeCell="M33" sqref="M33"/>
    </sheetView>
  </sheetViews>
  <sheetFormatPr defaultColWidth="10.85546875" defaultRowHeight="12.75" x14ac:dyDescent="0.2"/>
  <cols>
    <col min="1" max="3" width="10.85546875" style="93"/>
    <col min="4" max="4" width="3" style="93" customWidth="1"/>
    <col min="5" max="7" width="13.7109375" style="93" customWidth="1"/>
    <col min="8" max="8" width="14.28515625" style="93" customWidth="1"/>
    <col min="9" max="9" width="3.140625" style="93" customWidth="1"/>
    <col min="10" max="10" width="10.85546875" style="93"/>
    <col min="11" max="11" width="11.140625" style="93" customWidth="1"/>
    <col min="12" max="12" width="12.7109375" customWidth="1"/>
    <col min="13" max="13" width="11.42578125" customWidth="1"/>
    <col min="14" max="16384" width="10.85546875" style="93"/>
  </cols>
  <sheetData>
    <row r="1" spans="1:20" ht="20.25" x14ac:dyDescent="0.3">
      <c r="A1" s="92" t="s">
        <v>2</v>
      </c>
      <c r="I1" s="110"/>
      <c r="K1" s="110" t="s">
        <v>23</v>
      </c>
      <c r="L1" s="99">
        <v>40599</v>
      </c>
    </row>
    <row r="2" spans="1:20" x14ac:dyDescent="0.2">
      <c r="A2" s="100" t="s">
        <v>34</v>
      </c>
    </row>
    <row r="3" spans="1:20" x14ac:dyDescent="0.2">
      <c r="A3" s="100"/>
    </row>
    <row r="5" spans="1:20" ht="13.5" thickBot="1" x14ac:dyDescent="0.25">
      <c r="E5" s="94"/>
    </row>
    <row r="6" spans="1:20" x14ac:dyDescent="0.2">
      <c r="A6" s="104"/>
      <c r="B6" s="104"/>
      <c r="C6" s="104"/>
      <c r="D6" s="95"/>
      <c r="E6" s="187" t="s">
        <v>67</v>
      </c>
      <c r="F6" s="188"/>
      <c r="G6" s="188"/>
      <c r="H6" s="189"/>
    </row>
    <row r="7" spans="1:20" ht="13.5" thickBot="1" x14ac:dyDescent="0.25">
      <c r="A7" s="96"/>
      <c r="B7" s="96"/>
      <c r="C7" s="97"/>
      <c r="D7" s="97"/>
      <c r="E7" s="190" t="s">
        <v>6</v>
      </c>
      <c r="F7" s="191"/>
      <c r="G7" s="191"/>
      <c r="H7" s="192"/>
      <c r="O7" s="100" t="s">
        <v>71</v>
      </c>
    </row>
    <row r="8" spans="1:20" ht="13.5" thickBot="1" x14ac:dyDescent="0.25">
      <c r="A8" s="96"/>
      <c r="B8" s="193" t="s">
        <v>37</v>
      </c>
      <c r="C8" s="194"/>
      <c r="D8" s="97"/>
      <c r="E8" s="184" t="s">
        <v>66</v>
      </c>
      <c r="F8" s="185"/>
      <c r="G8" s="186"/>
      <c r="H8" s="123"/>
      <c r="J8" s="184" t="s">
        <v>65</v>
      </c>
      <c r="K8" s="185"/>
      <c r="L8" s="186"/>
      <c r="M8" s="93"/>
      <c r="N8" s="168"/>
    </row>
    <row r="9" spans="1:20" ht="65.099999999999994" customHeight="1" thickBot="1" x14ac:dyDescent="0.25">
      <c r="A9" s="107" t="s">
        <v>46</v>
      </c>
      <c r="B9" s="103" t="s">
        <v>35</v>
      </c>
      <c r="C9" s="163" t="s">
        <v>68</v>
      </c>
      <c r="D9" s="96"/>
      <c r="E9" s="130" t="str">
        <f>'LT Forecast'!D11</f>
        <v>HLH PRICE</v>
      </c>
      <c r="F9" s="131" t="str">
        <f>'LT Forecast'!E11</f>
        <v>LLH PRICE</v>
      </c>
      <c r="G9" s="132" t="s">
        <v>38</v>
      </c>
      <c r="H9" s="135" t="s">
        <v>20</v>
      </c>
      <c r="J9" s="130" t="s">
        <v>40</v>
      </c>
      <c r="K9" s="131" t="s">
        <v>41</v>
      </c>
      <c r="L9" s="132" t="s">
        <v>64</v>
      </c>
      <c r="M9" s="93"/>
      <c r="N9" s="168"/>
      <c r="O9" s="172"/>
      <c r="P9" s="173" t="s">
        <v>70</v>
      </c>
      <c r="Q9" s="173" t="s">
        <v>69</v>
      </c>
      <c r="R9" s="167" t="s">
        <v>72</v>
      </c>
    </row>
    <row r="10" spans="1:20" ht="17.100000000000001" customHeight="1" x14ac:dyDescent="0.2">
      <c r="A10" s="120"/>
      <c r="B10" s="121"/>
      <c r="C10" s="162"/>
      <c r="E10" s="101"/>
      <c r="F10" s="108"/>
      <c r="G10" s="133"/>
      <c r="H10" s="136"/>
      <c r="J10" s="101"/>
      <c r="K10" s="108"/>
      <c r="L10" s="133"/>
      <c r="M10" s="93"/>
      <c r="N10" s="168"/>
      <c r="O10" s="174"/>
      <c r="P10" s="170"/>
      <c r="Q10" s="170"/>
      <c r="R10" s="175"/>
    </row>
    <row r="11" spans="1:20" x14ac:dyDescent="0.2">
      <c r="A11" s="105">
        <v>2012</v>
      </c>
      <c r="B11" s="101">
        <f>AVERAGE('LT Forecast'!B22:B33)</f>
        <v>4.8119166666666677</v>
      </c>
      <c r="C11" s="133">
        <f>AVERAGE('LT Forecast'!C22:C33)</f>
        <v>4.6783094537250385</v>
      </c>
      <c r="E11" s="101">
        <f>AVERAGE('LT Forecast'!D22:D33)</f>
        <v>34.24</v>
      </c>
      <c r="F11" s="108">
        <f>AVERAGE('LT Forecast'!E22:E33)</f>
        <v>22.540000000000003</v>
      </c>
      <c r="G11" s="133">
        <f>F11*0.4392+E11*(1-0.4392)</f>
        <v>29.10136</v>
      </c>
      <c r="H11" s="181" t="s">
        <v>18</v>
      </c>
      <c r="I11" s="118"/>
      <c r="J11" s="101">
        <v>30.979716526189694</v>
      </c>
      <c r="K11" s="108">
        <v>18.20903184604418</v>
      </c>
      <c r="L11" s="133">
        <v>25.370831814669785</v>
      </c>
      <c r="M11" s="98"/>
      <c r="N11" s="168"/>
      <c r="O11" s="176">
        <v>2012</v>
      </c>
      <c r="P11" s="108">
        <f>G11</f>
        <v>29.10136</v>
      </c>
      <c r="Q11" s="171">
        <v>42.34207650273224</v>
      </c>
      <c r="R11" s="133">
        <f>Q11-G11</f>
        <v>13.240716502732241</v>
      </c>
    </row>
    <row r="12" spans="1:20" x14ac:dyDescent="0.2">
      <c r="A12" s="105">
        <f t="shared" ref="A12:A31" si="0">A11+1</f>
        <v>2013</v>
      </c>
      <c r="B12" s="101">
        <f>AVERAGE('LT Forecast'!B34:B45)</f>
        <v>5.1798333333333328</v>
      </c>
      <c r="C12" s="133">
        <f>AVERAGE('LT Forecast'!C34:C45)</f>
        <v>5.0462261203917054</v>
      </c>
      <c r="E12" s="101">
        <f>AVERAGE('LT Forecast'!D34:D45)</f>
        <v>36.54</v>
      </c>
      <c r="F12" s="108">
        <f>AVERAGE('LT Forecast'!E34:E45)</f>
        <v>24.239999999999995</v>
      </c>
      <c r="G12" s="133">
        <f t="shared" ref="G12:G31" si="1">F12*0.4392+E12*(1-0.4392)</f>
        <v>31.137839999999997</v>
      </c>
      <c r="H12" s="182"/>
      <c r="I12" s="118"/>
      <c r="J12" s="101">
        <v>33.279716526189695</v>
      </c>
      <c r="K12" s="108">
        <v>19.909031846044179</v>
      </c>
      <c r="L12" s="133">
        <v>27.407311814669782</v>
      </c>
      <c r="M12" s="98"/>
      <c r="N12" s="168"/>
      <c r="O12" s="176">
        <v>2013</v>
      </c>
      <c r="P12" s="108">
        <f t="shared" ref="P12:P31" si="2">G12</f>
        <v>31.137839999999997</v>
      </c>
      <c r="Q12" s="171">
        <v>43.479772888573457</v>
      </c>
      <c r="R12" s="133">
        <f t="shared" ref="R12:R31" si="3">Q12-G12</f>
        <v>12.34193288857346</v>
      </c>
      <c r="S12" s="169"/>
      <c r="T12" s="169"/>
    </row>
    <row r="13" spans="1:20" x14ac:dyDescent="0.2">
      <c r="A13" s="105">
        <f t="shared" si="0"/>
        <v>2014</v>
      </c>
      <c r="B13" s="101">
        <f>AVERAGE('LT Forecast'!B46:B57)</f>
        <v>5.480666666666667</v>
      </c>
      <c r="C13" s="133">
        <f>AVERAGE('LT Forecast'!C46:C57)</f>
        <v>5.3470594537250387</v>
      </c>
      <c r="E13" s="101">
        <f>AVERAGE('LT Forecast'!D46:D57)</f>
        <v>39.790000000000006</v>
      </c>
      <c r="F13" s="108">
        <f>AVERAGE('LT Forecast'!E46:E57)</f>
        <v>27.439999999999998</v>
      </c>
      <c r="G13" s="133">
        <f t="shared" si="1"/>
        <v>34.365879999999997</v>
      </c>
      <c r="H13" s="182"/>
      <c r="I13" s="118"/>
      <c r="J13" s="101">
        <v>36.529716526189695</v>
      </c>
      <c r="K13" s="108">
        <v>23.109031846044179</v>
      </c>
      <c r="L13" s="133">
        <v>30.635351814669782</v>
      </c>
      <c r="M13" s="98"/>
      <c r="N13" s="168"/>
      <c r="O13" s="176">
        <v>2014</v>
      </c>
      <c r="P13" s="108">
        <f t="shared" si="2"/>
        <v>34.365879999999997</v>
      </c>
      <c r="Q13" s="171">
        <v>44.831440738112136</v>
      </c>
      <c r="R13" s="133">
        <f t="shared" si="3"/>
        <v>10.465560738112138</v>
      </c>
      <c r="S13" s="169"/>
      <c r="T13" s="169"/>
    </row>
    <row r="14" spans="1:20" x14ac:dyDescent="0.2">
      <c r="A14" s="105">
        <f t="shared" si="0"/>
        <v>2015</v>
      </c>
      <c r="B14" s="101">
        <f>AVERAGE('LT Forecast'!B58:B69)</f>
        <v>5.7614166666666664</v>
      </c>
      <c r="C14" s="133">
        <f>AVERAGE('LT Forecast'!C58:C69)</f>
        <v>5.6278094537250389</v>
      </c>
      <c r="E14" s="101">
        <f>AVERAGE('LT Forecast'!D58:D69)</f>
        <v>43.940000000000005</v>
      </c>
      <c r="F14" s="108">
        <f>AVERAGE('LT Forecast'!E58:E69)</f>
        <v>30.789999999999996</v>
      </c>
      <c r="G14" s="133">
        <f t="shared" si="1"/>
        <v>38.164519999999996</v>
      </c>
      <c r="H14" s="195"/>
      <c r="I14" s="118"/>
      <c r="J14" s="101">
        <v>40.679716526189686</v>
      </c>
      <c r="K14" s="108">
        <v>26.459031846044184</v>
      </c>
      <c r="L14" s="133">
        <v>34.433991814669781</v>
      </c>
      <c r="M14" s="98"/>
      <c r="N14" s="168"/>
      <c r="O14" s="176">
        <v>2015</v>
      </c>
      <c r="P14" s="108">
        <f t="shared" si="2"/>
        <v>38.164519999999996</v>
      </c>
      <c r="Q14" s="171">
        <v>45.53289244691959</v>
      </c>
      <c r="R14" s="133">
        <f t="shared" si="3"/>
        <v>7.3683724469195937</v>
      </c>
      <c r="S14" s="169"/>
      <c r="T14" s="169"/>
    </row>
    <row r="15" spans="1:20" x14ac:dyDescent="0.2">
      <c r="A15" s="105">
        <f t="shared" si="0"/>
        <v>2016</v>
      </c>
      <c r="B15" s="101">
        <f>AVERAGE('LT Forecast'!B70:B81)</f>
        <v>6.0125000000000002</v>
      </c>
      <c r="C15" s="133">
        <f>AVERAGE('LT Forecast'!C70:C81)</f>
        <v>5.8788927870583718</v>
      </c>
      <c r="E15" s="101">
        <f>AVERAGE('LT Forecast'!D70:D81)</f>
        <v>45.901787113698106</v>
      </c>
      <c r="F15" s="108">
        <f>AVERAGE('LT Forecast'!E70:E81)</f>
        <v>32.161744348700843</v>
      </c>
      <c r="G15" s="133">
        <f t="shared" si="1"/>
        <v>39.867160331311304</v>
      </c>
      <c r="H15" s="181" t="s">
        <v>19</v>
      </c>
      <c r="I15" s="118"/>
      <c r="J15" s="101">
        <v>42.987297127735367</v>
      </c>
      <c r="K15" s="108">
        <v>27.932642788356528</v>
      </c>
      <c r="L15" s="133">
        <v>36.375292941880176</v>
      </c>
      <c r="M15" s="98"/>
      <c r="N15" s="168"/>
      <c r="O15" s="176">
        <v>2016</v>
      </c>
      <c r="P15" s="108">
        <f t="shared" si="2"/>
        <v>39.867160331311304</v>
      </c>
      <c r="Q15" s="171">
        <v>46.864476386036962</v>
      </c>
      <c r="R15" s="133">
        <f t="shared" si="3"/>
        <v>6.9973160547256583</v>
      </c>
      <c r="S15" s="169"/>
      <c r="T15" s="169"/>
    </row>
    <row r="16" spans="1:20" x14ac:dyDescent="0.2">
      <c r="A16" s="105">
        <f t="shared" si="0"/>
        <v>2017</v>
      </c>
      <c r="B16" s="101">
        <f>AVERAGE('LT Forecast'!B82:B93)</f>
        <v>6.2594166666666675</v>
      </c>
      <c r="C16" s="133">
        <f>AVERAGE('LT Forecast'!C82:C93)</f>
        <v>6.1258094537250392</v>
      </c>
      <c r="E16" s="101">
        <f>AVERAGE('LT Forecast'!D82:D93)</f>
        <v>47.832747020437495</v>
      </c>
      <c r="F16" s="108">
        <f>AVERAGE('LT Forecast'!E82:E93)</f>
        <v>33.513519818523299</v>
      </c>
      <c r="G16" s="133">
        <f t="shared" si="1"/>
        <v>41.543742433356783</v>
      </c>
      <c r="H16" s="182"/>
      <c r="I16" s="118"/>
      <c r="J16" s="101">
        <v>44.937079341648513</v>
      </c>
      <c r="K16" s="108">
        <v>29.201361209318957</v>
      </c>
      <c r="L16" s="133">
        <v>38.025951937929371</v>
      </c>
      <c r="M16" s="98"/>
      <c r="N16" s="168"/>
      <c r="O16" s="176">
        <v>2017</v>
      </c>
      <c r="P16" s="108">
        <f t="shared" si="2"/>
        <v>41.543742433356783</v>
      </c>
      <c r="Q16" s="171">
        <v>47.521169354838705</v>
      </c>
      <c r="R16" s="133">
        <f t="shared" si="3"/>
        <v>5.9774269214819213</v>
      </c>
      <c r="S16" s="169"/>
      <c r="T16" s="169"/>
    </row>
    <row r="17" spans="1:20" x14ac:dyDescent="0.2">
      <c r="A17" s="105">
        <f t="shared" si="0"/>
        <v>2018</v>
      </c>
      <c r="B17" s="101">
        <f>AVERAGE('LT Forecast'!B94:B105)</f>
        <v>6.4935833333333335</v>
      </c>
      <c r="C17" s="133">
        <f>AVERAGE('LT Forecast'!C94:C105)</f>
        <v>6.359976120391706</v>
      </c>
      <c r="E17" s="101">
        <f>AVERAGE('LT Forecast'!D94:D105)</f>
        <v>49.661471568997989</v>
      </c>
      <c r="F17" s="108">
        <f>AVERAGE('LT Forecast'!E94:E105)</f>
        <v>34.790985206473707</v>
      </c>
      <c r="G17" s="133">
        <f t="shared" si="1"/>
        <v>43.130353958577324</v>
      </c>
      <c r="H17" s="182"/>
      <c r="I17" s="118"/>
      <c r="J17" s="101">
        <v>46.805972180554164</v>
      </c>
      <c r="K17" s="108">
        <v>30.412406468699089</v>
      </c>
      <c r="L17" s="133">
        <v>39.605918119907415</v>
      </c>
      <c r="M17" s="98"/>
      <c r="N17" s="168"/>
      <c r="O17" s="176">
        <v>2018</v>
      </c>
      <c r="P17" s="108">
        <f t="shared" si="2"/>
        <v>43.130353958577324</v>
      </c>
      <c r="Q17" s="171">
        <v>48.860396039603955</v>
      </c>
      <c r="R17" s="133">
        <f t="shared" si="3"/>
        <v>5.7300420810266317</v>
      </c>
      <c r="S17" s="169"/>
      <c r="T17" s="169"/>
    </row>
    <row r="18" spans="1:20" x14ac:dyDescent="0.2">
      <c r="A18" s="105">
        <f t="shared" si="0"/>
        <v>2019</v>
      </c>
      <c r="B18" s="101">
        <f>AVERAGE('LT Forecast'!B106:B117)</f>
        <v>6.698666666666667</v>
      </c>
      <c r="C18" s="133">
        <f>AVERAGE('LT Forecast'!C106:C117)</f>
        <v>6.5650594537250377</v>
      </c>
      <c r="E18" s="101">
        <f>AVERAGE('LT Forecast'!D106:D117)</f>
        <v>51.263723415287167</v>
      </c>
      <c r="F18" s="108">
        <f>AVERAGE('LT Forecast'!E106:E117)</f>
        <v>35.913168855314566</v>
      </c>
      <c r="G18" s="133">
        <f t="shared" si="1"/>
        <v>44.521759852547198</v>
      </c>
      <c r="H18" s="182"/>
      <c r="I18" s="118"/>
      <c r="J18" s="101">
        <v>48.445422442590463</v>
      </c>
      <c r="K18" s="108">
        <v>31.478304852852109</v>
      </c>
      <c r="L18" s="133">
        <v>40.993464397177377</v>
      </c>
      <c r="M18" s="98"/>
      <c r="N18" s="168"/>
      <c r="O18" s="176">
        <v>2019</v>
      </c>
      <c r="P18" s="108">
        <f t="shared" si="2"/>
        <v>44.521759852547198</v>
      </c>
      <c r="Q18" s="171">
        <v>49.399027552674227</v>
      </c>
      <c r="R18" s="133">
        <f t="shared" si="3"/>
        <v>4.8772677001270281</v>
      </c>
      <c r="S18" s="169"/>
      <c r="T18" s="169"/>
    </row>
    <row r="19" spans="1:20" x14ac:dyDescent="0.2">
      <c r="A19" s="105">
        <f t="shared" si="0"/>
        <v>2020</v>
      </c>
      <c r="B19" s="101">
        <f>AVERAGE('LT Forecast'!B118:B129)</f>
        <v>6.8937499999999998</v>
      </c>
      <c r="C19" s="133">
        <f>AVERAGE('LT Forecast'!C118:C129)</f>
        <v>6.7601427870583715</v>
      </c>
      <c r="E19" s="101">
        <f>AVERAGE('LT Forecast'!D118:D129)</f>
        <v>52.793671444662181</v>
      </c>
      <c r="F19" s="108">
        <f>AVERAGE('LT Forecast'!E118:E129)</f>
        <v>36.985556124438183</v>
      </c>
      <c r="G19" s="133">
        <f t="shared" si="1"/>
        <v>45.850747196019796</v>
      </c>
      <c r="H19" s="195"/>
      <c r="I19" s="118"/>
      <c r="J19" s="101">
        <v>50.0119823818575</v>
      </c>
      <c r="K19" s="108">
        <v>32.498744015899845</v>
      </c>
      <c r="L19" s="133">
        <v>42.320168091528899</v>
      </c>
      <c r="M19" s="98"/>
      <c r="N19" s="168"/>
      <c r="O19" s="176">
        <v>2020</v>
      </c>
      <c r="P19" s="108">
        <f t="shared" si="2"/>
        <v>45.850747196019796</v>
      </c>
      <c r="Q19" s="171">
        <v>50.666666666666664</v>
      </c>
      <c r="R19" s="133">
        <f t="shared" si="3"/>
        <v>4.8159194706468682</v>
      </c>
      <c r="S19" s="169"/>
      <c r="T19" s="169"/>
    </row>
    <row r="20" spans="1:20" x14ac:dyDescent="0.2">
      <c r="A20" s="105">
        <f t="shared" si="0"/>
        <v>2021</v>
      </c>
      <c r="B20" s="101">
        <f>AVERAGE('LT Forecast'!B130:B141)</f>
        <v>7.1626062499999996</v>
      </c>
      <c r="C20" s="133">
        <f>AVERAGE('LT Forecast'!C130:C141)</f>
        <v>7.0237883557536493</v>
      </c>
      <c r="E20" s="101">
        <f>AVERAGE('LT Forecast'!D130:D141)</f>
        <v>54.852624631004005</v>
      </c>
      <c r="F20" s="108">
        <f>AVERAGE('LT Forecast'!E130:E141)</f>
        <v>38.427992813291269</v>
      </c>
      <c r="G20" s="133">
        <f t="shared" si="1"/>
        <v>47.638926336664568</v>
      </c>
      <c r="H20" s="181" t="s">
        <v>62</v>
      </c>
      <c r="I20" s="118"/>
      <c r="J20" s="101">
        <v>51.692266417281566</v>
      </c>
      <c r="K20" s="108">
        <v>33.590624764083501</v>
      </c>
      <c r="L20" s="133">
        <v>43.742025403196976</v>
      </c>
      <c r="M20" s="98"/>
      <c r="N20" s="168"/>
      <c r="O20" s="176">
        <v>2021</v>
      </c>
      <c r="P20" s="108">
        <f t="shared" si="2"/>
        <v>47.638926336664568</v>
      </c>
      <c r="Q20" s="171">
        <v>52.172607879924954</v>
      </c>
      <c r="R20" s="133">
        <f t="shared" si="3"/>
        <v>4.5336815432603856</v>
      </c>
      <c r="S20" s="169"/>
      <c r="T20" s="169"/>
    </row>
    <row r="21" spans="1:20" x14ac:dyDescent="0.2">
      <c r="A21" s="105">
        <f t="shared" si="0"/>
        <v>2022</v>
      </c>
      <c r="B21" s="101">
        <f>AVERAGE('LT Forecast'!B142:B153)</f>
        <v>7.4419478937499983</v>
      </c>
      <c r="C21" s="133">
        <f>AVERAGE('LT Forecast'!C142:C153)</f>
        <v>7.2977161016280405</v>
      </c>
      <c r="E21" s="101">
        <f>AVERAGE('LT Forecast'!D142:D153)</f>
        <v>56.991876991613161</v>
      </c>
      <c r="F21" s="108">
        <f>AVERAGE('LT Forecast'!E142:E153)</f>
        <v>39.926684533009627</v>
      </c>
      <c r="G21" s="133">
        <f t="shared" si="1"/>
        <v>49.496844463794488</v>
      </c>
      <c r="H21" s="182"/>
      <c r="I21" s="118"/>
      <c r="J21" s="101">
        <v>53.429004012537455</v>
      </c>
      <c r="K21" s="108">
        <v>34.719190116683585</v>
      </c>
      <c r="L21" s="133">
        <v>45.21165374947843</v>
      </c>
      <c r="M21" s="98"/>
      <c r="N21" s="168"/>
      <c r="O21" s="176">
        <v>2022</v>
      </c>
      <c r="P21" s="108">
        <f t="shared" si="2"/>
        <v>49.496844463794488</v>
      </c>
      <c r="Q21" s="171">
        <v>53.644676281067809</v>
      </c>
      <c r="R21" s="133">
        <f t="shared" si="3"/>
        <v>4.1478318172733211</v>
      </c>
      <c r="S21" s="169"/>
      <c r="T21" s="169"/>
    </row>
    <row r="22" spans="1:20" x14ac:dyDescent="0.2">
      <c r="A22" s="105">
        <f t="shared" si="0"/>
        <v>2023</v>
      </c>
      <c r="B22" s="101">
        <f>AVERAGE('LT Forecast'!B154:B165)</f>
        <v>7.7321838616062486</v>
      </c>
      <c r="C22" s="133">
        <f>AVERAGE('LT Forecast'!C154:C165)</f>
        <v>7.5823270295915322</v>
      </c>
      <c r="E22" s="101">
        <f>AVERAGE('LT Forecast'!D154:D165)</f>
        <v>59.214560194286065</v>
      </c>
      <c r="F22" s="108">
        <f>AVERAGE('LT Forecast'!E154:E165)</f>
        <v>41.483825229796999</v>
      </c>
      <c r="G22" s="133">
        <f t="shared" si="1"/>
        <v>51.427221397882462</v>
      </c>
      <c r="H22" s="182"/>
      <c r="I22" s="118"/>
      <c r="J22" s="101">
        <v>55.224091873390627</v>
      </c>
      <c r="K22" s="108">
        <v>35.885672589433547</v>
      </c>
      <c r="L22" s="133">
        <v>46.73065812387668</v>
      </c>
      <c r="M22" s="98"/>
      <c r="N22" s="168"/>
      <c r="O22" s="176">
        <v>2023</v>
      </c>
      <c r="P22" s="108">
        <f t="shared" si="2"/>
        <v>51.427221397882462</v>
      </c>
      <c r="Q22" s="171">
        <v>55.242105263157889</v>
      </c>
      <c r="R22" s="133">
        <f t="shared" si="3"/>
        <v>3.8148838652754264</v>
      </c>
      <c r="S22" s="169"/>
      <c r="T22" s="169"/>
    </row>
    <row r="23" spans="1:20" x14ac:dyDescent="0.2">
      <c r="A23" s="105">
        <f t="shared" si="0"/>
        <v>2024</v>
      </c>
      <c r="B23" s="101">
        <f>AVERAGE('LT Forecast'!B166:B177)</f>
        <v>8.0337390322088922</v>
      </c>
      <c r="C23" s="133">
        <f>AVERAGE('LT Forecast'!C166:C177)</f>
        <v>7.8780377837456017</v>
      </c>
      <c r="E23" s="101">
        <f>AVERAGE('LT Forecast'!D166:D177)</f>
        <v>61.523928041863208</v>
      </c>
      <c r="F23" s="108">
        <f>AVERAGE('LT Forecast'!E166:E177)</f>
        <v>43.101694413759084</v>
      </c>
      <c r="G23" s="133">
        <f t="shared" si="1"/>
        <v>53.432883032399872</v>
      </c>
      <c r="H23" s="182"/>
      <c r="I23" s="118"/>
      <c r="J23" s="101">
        <v>57.079490430423483</v>
      </c>
      <c r="K23" s="108">
        <v>37.091346107673331</v>
      </c>
      <c r="L23" s="133">
        <v>48.300697443871613</v>
      </c>
      <c r="M23" s="98"/>
      <c r="N23" s="168"/>
      <c r="O23" s="176">
        <v>2024</v>
      </c>
      <c r="P23" s="108">
        <f t="shared" si="2"/>
        <v>53.432883032399872</v>
      </c>
      <c r="Q23" s="171">
        <v>56.563845473311716</v>
      </c>
      <c r="R23" s="133">
        <f t="shared" si="3"/>
        <v>3.1309624409118442</v>
      </c>
      <c r="S23" s="169"/>
      <c r="T23" s="169"/>
    </row>
    <row r="24" spans="1:20" x14ac:dyDescent="0.2">
      <c r="A24" s="105">
        <f t="shared" si="0"/>
        <v>2025</v>
      </c>
      <c r="B24" s="101">
        <f>AVERAGE('LT Forecast'!B178:B189)</f>
        <v>8.3470548544650356</v>
      </c>
      <c r="C24" s="133">
        <f>AVERAGE('LT Forecast'!C178:C189)</f>
        <v>8.1852812573116793</v>
      </c>
      <c r="E24" s="101">
        <f>AVERAGE('LT Forecast'!D178:D189)</f>
        <v>63.923361235495882</v>
      </c>
      <c r="F24" s="108">
        <f>AVERAGE('LT Forecast'!E178:E189)</f>
        <v>44.782660495895691</v>
      </c>
      <c r="G24" s="133">
        <f t="shared" si="1"/>
        <v>55.516765470663472</v>
      </c>
      <c r="H24" s="182"/>
      <c r="I24" s="118"/>
      <c r="J24" s="101">
        <v>58.997225980037967</v>
      </c>
      <c r="K24" s="108">
        <v>38.337527397613989</v>
      </c>
      <c r="L24" s="133">
        <v>49.923486362637348</v>
      </c>
      <c r="M24" s="98"/>
      <c r="N24" s="168"/>
      <c r="O24" s="176">
        <v>2025</v>
      </c>
      <c r="P24" s="108">
        <f t="shared" si="2"/>
        <v>55.516765470663472</v>
      </c>
      <c r="Q24" s="171">
        <v>57.819179664933564</v>
      </c>
      <c r="R24" s="133">
        <f t="shared" si="3"/>
        <v>2.3024141942700922</v>
      </c>
      <c r="S24" s="169"/>
      <c r="T24" s="169"/>
    </row>
    <row r="25" spans="1:20" x14ac:dyDescent="0.2">
      <c r="A25" s="105">
        <f t="shared" si="0"/>
        <v>2026</v>
      </c>
      <c r="B25" s="101">
        <f>AVERAGE('LT Forecast'!B190:B201)</f>
        <v>8.6725899937891739</v>
      </c>
      <c r="C25" s="133">
        <f>AVERAGE('LT Forecast'!C190:C201)</f>
        <v>8.5045072263468331</v>
      </c>
      <c r="E25" s="101">
        <f>AVERAGE('LT Forecast'!D190:D201)</f>
        <v>66.416372323680221</v>
      </c>
      <c r="F25" s="108">
        <f>AVERAGE('LT Forecast'!E190:E201)</f>
        <v>46.529184255235606</v>
      </c>
      <c r="G25" s="133">
        <f t="shared" si="1"/>
        <v>57.681919324019347</v>
      </c>
      <c r="H25" s="182"/>
      <c r="I25" s="118"/>
      <c r="J25" s="101">
        <v>60.979392897391079</v>
      </c>
      <c r="K25" s="108">
        <v>39.62557742434543</v>
      </c>
      <c r="L25" s="133">
        <v>51.600797141629428</v>
      </c>
      <c r="M25" s="98"/>
      <c r="N25" s="168"/>
      <c r="O25" s="176">
        <v>2026</v>
      </c>
      <c r="P25" s="108">
        <f t="shared" si="2"/>
        <v>57.681919324019347</v>
      </c>
      <c r="Q25" s="171">
        <v>59.43617322388905</v>
      </c>
      <c r="R25" s="133">
        <f t="shared" si="3"/>
        <v>1.7542538998697026</v>
      </c>
      <c r="S25" s="169"/>
      <c r="T25" s="169"/>
    </row>
    <row r="26" spans="1:20" x14ac:dyDescent="0.2">
      <c r="A26" s="105">
        <f t="shared" si="0"/>
        <v>2027</v>
      </c>
      <c r="B26" s="101">
        <f>AVERAGE('LT Forecast'!B202:B213)</f>
        <v>9.0108210035469511</v>
      </c>
      <c r="C26" s="133">
        <f>AVERAGE('LT Forecast'!C202:C213)</f>
        <v>8.8361830081743609</v>
      </c>
      <c r="E26" s="101">
        <f>AVERAGE('LT Forecast'!D202:D213)</f>
        <v>69.006610844303751</v>
      </c>
      <c r="F26" s="108">
        <f>AVERAGE('LT Forecast'!E202:E213)</f>
        <v>48.343822441189786</v>
      </c>
      <c r="G26" s="133">
        <f t="shared" si="1"/>
        <v>59.931514177656091</v>
      </c>
      <c r="H26" s="182"/>
      <c r="I26" s="118"/>
      <c r="J26" s="101">
        <v>63.028155923679513</v>
      </c>
      <c r="K26" s="108">
        <v>40.956902878157919</v>
      </c>
      <c r="L26" s="133">
        <v>53.334461586086427</v>
      </c>
      <c r="M26" s="98"/>
      <c r="N26" s="168"/>
      <c r="O26" s="176">
        <v>2027</v>
      </c>
      <c r="P26" s="108">
        <f t="shared" si="2"/>
        <v>59.931514177656091</v>
      </c>
      <c r="Q26" s="171">
        <v>60.823104693140792</v>
      </c>
      <c r="R26" s="133">
        <f t="shared" si="3"/>
        <v>0.89159051548470103</v>
      </c>
      <c r="S26" s="169"/>
      <c r="T26" s="169"/>
    </row>
    <row r="27" spans="1:20" x14ac:dyDescent="0.2">
      <c r="A27" s="105">
        <f t="shared" si="0"/>
        <v>2028</v>
      </c>
      <c r="B27" s="101">
        <f>AVERAGE('LT Forecast'!B214:B225)</f>
        <v>9.3622430226852824</v>
      </c>
      <c r="C27" s="133">
        <f>AVERAGE('LT Forecast'!C214:C225)</f>
        <v>9.1807941454931594</v>
      </c>
      <c r="E27" s="101">
        <f>AVERAGE('LT Forecast'!D214:D225)</f>
        <v>71.697868667231575</v>
      </c>
      <c r="F27" s="108">
        <f>AVERAGE('LT Forecast'!E214:E225)</f>
        <v>50.22923151639619</v>
      </c>
      <c r="G27" s="133">
        <f t="shared" si="1"/>
        <v>62.268843230584665</v>
      </c>
      <c r="H27" s="182"/>
      <c r="I27" s="118"/>
      <c r="J27" s="101">
        <v>65.145752530271878</v>
      </c>
      <c r="K27" s="108">
        <v>42.332957710800336</v>
      </c>
      <c r="L27" s="133">
        <v>55.126373045559973</v>
      </c>
      <c r="M27" s="98"/>
      <c r="N27" s="168"/>
      <c r="O27" s="176">
        <v>2028</v>
      </c>
      <c r="P27" s="108">
        <f t="shared" si="2"/>
        <v>62.268843230584665</v>
      </c>
      <c r="Q27" s="171">
        <v>62.437431991294893</v>
      </c>
      <c r="R27" s="133">
        <f t="shared" si="3"/>
        <v>0.16858876071022877</v>
      </c>
      <c r="S27" s="169"/>
      <c r="T27" s="169"/>
    </row>
    <row r="28" spans="1:20" x14ac:dyDescent="0.2">
      <c r="A28" s="105">
        <f t="shared" si="0"/>
        <v>2029</v>
      </c>
      <c r="B28" s="101">
        <f>AVERAGE('LT Forecast'!B226:B237)</f>
        <v>9.7273705005700055</v>
      </c>
      <c r="C28" s="133">
        <f>AVERAGE('LT Forecast'!C226:C237)</f>
        <v>9.5388451171673925</v>
      </c>
      <c r="E28" s="101">
        <f>AVERAGE('LT Forecast'!D226:D237)</f>
        <v>74.494085545253597</v>
      </c>
      <c r="F28" s="108">
        <f>AVERAGE('LT Forecast'!E226:E237)</f>
        <v>52.188171545535631</v>
      </c>
      <c r="G28" s="133">
        <f t="shared" si="1"/>
        <v>64.697328116577467</v>
      </c>
      <c r="H28" s="182"/>
      <c r="I28" s="118"/>
      <c r="J28" s="101">
        <v>67.334495362269934</v>
      </c>
      <c r="K28" s="108">
        <v>43.75524472335325</v>
      </c>
      <c r="L28" s="133">
        <v>56.97848848165772</v>
      </c>
      <c r="M28" s="98"/>
      <c r="N28" s="168"/>
      <c r="O28" s="176">
        <v>2029</v>
      </c>
      <c r="P28" s="108">
        <f t="shared" si="2"/>
        <v>64.697328116577467</v>
      </c>
      <c r="Q28" s="171">
        <v>64.163471778487747</v>
      </c>
      <c r="R28" s="133">
        <f t="shared" si="3"/>
        <v>-0.53385633808971988</v>
      </c>
      <c r="S28" s="169"/>
      <c r="T28" s="169"/>
    </row>
    <row r="29" spans="1:20" x14ac:dyDescent="0.2">
      <c r="A29" s="105">
        <f t="shared" si="0"/>
        <v>2030</v>
      </c>
      <c r="B29" s="101">
        <f>AVERAGE('LT Forecast'!B238:B249)</f>
        <v>10.106737950092235</v>
      </c>
      <c r="C29" s="133">
        <f>AVERAGE('LT Forecast'!C238:C249)</f>
        <v>9.9108600767369204</v>
      </c>
      <c r="E29" s="101">
        <f>AVERAGE('LT Forecast'!D238:D249)</f>
        <v>77.399354881518477</v>
      </c>
      <c r="F29" s="108">
        <f>AVERAGE('LT Forecast'!E238:E249)</f>
        <v>54.223510235811524</v>
      </c>
      <c r="G29" s="133">
        <f t="shared" si="1"/>
        <v>67.220523913123984</v>
      </c>
      <c r="H29" s="182"/>
      <c r="I29" s="118"/>
      <c r="J29" s="101">
        <v>69.596774764167847</v>
      </c>
      <c r="K29" s="108">
        <v>45.225317207450473</v>
      </c>
      <c r="L29" s="133">
        <v>58.892830605257572</v>
      </c>
      <c r="M29" s="98"/>
      <c r="N29" s="168"/>
      <c r="O29" s="176">
        <v>2030</v>
      </c>
      <c r="P29" s="108">
        <f t="shared" si="2"/>
        <v>67.220523913123984</v>
      </c>
      <c r="Q29" s="171">
        <v>65.80219780219781</v>
      </c>
      <c r="R29" s="133">
        <f t="shared" si="3"/>
        <v>-1.4183261109261736</v>
      </c>
      <c r="S29" s="169"/>
      <c r="T29" s="169"/>
    </row>
    <row r="30" spans="1:20" x14ac:dyDescent="0.2">
      <c r="A30" s="105">
        <f t="shared" si="0"/>
        <v>2031</v>
      </c>
      <c r="B30" s="101">
        <f>AVERAGE('LT Forecast'!B250:B261)</f>
        <v>10.50090073014583</v>
      </c>
      <c r="C30" s="133">
        <f>AVERAGE('LT Forecast'!C250:C261)</f>
        <v>10.297383619729658</v>
      </c>
      <c r="D30" s="98"/>
      <c r="E30" s="101">
        <f>AVERAGE('LT Forecast'!D250:D261)</f>
        <v>80.417929721897707</v>
      </c>
      <c r="F30" s="108">
        <f>AVERAGE('LT Forecast'!E250:E261)</f>
        <v>56.338227135008168</v>
      </c>
      <c r="G30" s="133">
        <f t="shared" si="1"/>
        <v>69.842124345735812</v>
      </c>
      <c r="H30" s="182"/>
      <c r="I30" s="118"/>
      <c r="J30" s="101">
        <v>71.935061390367636</v>
      </c>
      <c r="K30" s="108">
        <v>46.744780641642109</v>
      </c>
      <c r="L30" s="133">
        <v>60.871490085527384</v>
      </c>
      <c r="M30" s="98"/>
      <c r="N30" s="168"/>
      <c r="O30" s="176">
        <v>2031</v>
      </c>
      <c r="P30" s="108">
        <f t="shared" si="2"/>
        <v>69.842124345735812</v>
      </c>
      <c r="Q30" s="171">
        <v>67.329237071172557</v>
      </c>
      <c r="R30" s="133">
        <f t="shared" si="3"/>
        <v>-2.5128872745632549</v>
      </c>
      <c r="S30" s="169"/>
      <c r="T30" s="169"/>
    </row>
    <row r="31" spans="1:20" ht="13.5" thickBot="1" x14ac:dyDescent="0.25">
      <c r="A31" s="106">
        <f t="shared" si="0"/>
        <v>2032</v>
      </c>
      <c r="B31" s="102">
        <f>AVERAGE('LT Forecast'!B262:B273)</f>
        <v>10.910435858621518</v>
      </c>
      <c r="C31" s="134">
        <f>AVERAGE('LT Forecast'!C262:C273)</f>
        <v>10.698981580899115</v>
      </c>
      <c r="E31" s="102">
        <f>AVERAGE('LT Forecast'!D262:D273)</f>
        <v>83.554228981051708</v>
      </c>
      <c r="F31" s="109">
        <f>AVERAGE('LT Forecast'!E262:E273)</f>
        <v>58.535417993273484</v>
      </c>
      <c r="G31" s="134">
        <f t="shared" si="1"/>
        <v>72.5659671952195</v>
      </c>
      <c r="H31" s="183"/>
      <c r="J31" s="102">
        <v>74.351908903401522</v>
      </c>
      <c r="K31" s="109">
        <v>48.315294444751117</v>
      </c>
      <c r="L31" s="134">
        <v>62.916627833162266</v>
      </c>
      <c r="M31" s="98"/>
      <c r="N31" s="168"/>
      <c r="O31" s="176">
        <v>2032</v>
      </c>
      <c r="P31" s="108">
        <f t="shared" si="2"/>
        <v>72.5659671952195</v>
      </c>
      <c r="Q31" s="171">
        <v>69.534034034034036</v>
      </c>
      <c r="R31" s="133">
        <f t="shared" si="3"/>
        <v>-3.0319331611854636</v>
      </c>
      <c r="S31" s="169"/>
      <c r="T31" s="169"/>
    </row>
    <row r="32" spans="1:20" x14ac:dyDescent="0.2">
      <c r="G32" s="129"/>
      <c r="L32" s="129"/>
      <c r="M32" s="93"/>
      <c r="N32" s="168"/>
      <c r="O32" s="176">
        <v>2033</v>
      </c>
      <c r="P32" s="170"/>
      <c r="Q32" s="171">
        <v>71.115966796874986</v>
      </c>
      <c r="R32" s="175"/>
    </row>
    <row r="33" spans="1:18" x14ac:dyDescent="0.2">
      <c r="A33" s="93" t="s">
        <v>21</v>
      </c>
      <c r="E33" s="122">
        <f>-PMT(8.5%,20,NPV(8.5%,E12:E31))</f>
        <v>53.405682665761674</v>
      </c>
      <c r="F33" s="122">
        <f>-PMT(8.5%,20,NPV(8.5%,F12:F31))</f>
        <v>37.243989614732676</v>
      </c>
      <c r="G33" s="122">
        <f t="shared" ref="G33" si="4">-PMT(8.5%,20,NPV(8.5%,G12:G31))</f>
        <v>46.307467077749742</v>
      </c>
      <c r="J33" s="122">
        <f>-PMT(8.5%,20,NPV(8.5%,J12:J31))</f>
        <v>49.422189160763857</v>
      </c>
      <c r="K33" s="122">
        <f>-PMT(8.5%,20,NPV(8.5%,K12:K31))</f>
        <v>31.89347019305476</v>
      </c>
      <c r="L33" s="122">
        <f t="shared" ref="L33" si="5">-PMT(8.5%,20,NPV(8.5%,L12:L31))</f>
        <v>41.723575790146022</v>
      </c>
      <c r="M33" s="122"/>
      <c r="N33" s="168"/>
      <c r="O33" s="176">
        <v>2034</v>
      </c>
      <c r="P33" s="170"/>
      <c r="Q33" s="171">
        <v>73.533159020679804</v>
      </c>
      <c r="R33" s="175"/>
    </row>
    <row r="34" spans="1:18" ht="13.5" thickBot="1" x14ac:dyDescent="0.25">
      <c r="G34" s="122"/>
      <c r="L34" s="122"/>
      <c r="M34" s="93"/>
      <c r="N34" s="168"/>
      <c r="O34" s="177">
        <v>2035</v>
      </c>
      <c r="P34" s="178"/>
      <c r="Q34" s="179">
        <v>75.727082849849154</v>
      </c>
      <c r="R34" s="180"/>
    </row>
    <row r="35" spans="1:18" x14ac:dyDescent="0.2">
      <c r="E35" s="111"/>
      <c r="F35" s="111"/>
      <c r="G35" s="111"/>
      <c r="J35"/>
      <c r="L35" s="93"/>
      <c r="M35" s="93"/>
    </row>
    <row r="36" spans="1:18" x14ac:dyDescent="0.2">
      <c r="J36"/>
      <c r="L36" s="93"/>
      <c r="M36" s="93"/>
    </row>
  </sheetData>
  <mergeCells count="8">
    <mergeCell ref="H20:H31"/>
    <mergeCell ref="J8:L8"/>
    <mergeCell ref="E6:H6"/>
    <mergeCell ref="E7:H7"/>
    <mergeCell ref="B8:C8"/>
    <mergeCell ref="E8:G8"/>
    <mergeCell ref="H11:H14"/>
    <mergeCell ref="H15:H19"/>
  </mergeCells>
  <phoneticPr fontId="4" type="noConversion"/>
  <printOptions horizontalCentered="1"/>
  <pageMargins left="0.75" right="0.75" top="1" bottom="1" header="0.5" footer="0.5"/>
  <pageSetup scale="65" orientation="portrait" horizontalDpi="4294967292" verticalDpi="4294967292"/>
  <headerFooter>
    <oddHeader>&amp;L&amp;"Times New Roman,Bold"&amp;14&amp;K000000Exhibit SEL-05</oddHeader>
  </headerFooter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2" workbookViewId="0">
      <selection activeCell="E39" sqref="E39"/>
    </sheetView>
  </sheetViews>
  <sheetFormatPr defaultColWidth="10.85546875" defaultRowHeight="12.75" x14ac:dyDescent="0.2"/>
  <cols>
    <col min="1" max="3" width="10.85546875" style="93"/>
    <col min="4" max="4" width="3" style="93" customWidth="1"/>
    <col min="5" max="9" width="13.7109375" style="93" customWidth="1"/>
    <col min="10" max="10" width="10.85546875" style="93"/>
    <col min="11" max="11" width="14.85546875" style="93" bestFit="1" customWidth="1"/>
    <col min="12" max="12" width="3.140625" customWidth="1"/>
    <col min="13" max="13" width="11.42578125" customWidth="1"/>
    <col min="14" max="16384" width="10.85546875" style="93"/>
  </cols>
  <sheetData>
    <row r="1" spans="1:13" ht="20.25" x14ac:dyDescent="0.3">
      <c r="A1" s="92" t="s">
        <v>33</v>
      </c>
      <c r="G1" s="110" t="s">
        <v>23</v>
      </c>
      <c r="H1" s="99">
        <v>40599</v>
      </c>
      <c r="I1" s="110"/>
    </row>
    <row r="2" spans="1:13" x14ac:dyDescent="0.2">
      <c r="A2" s="100" t="s">
        <v>34</v>
      </c>
    </row>
    <row r="3" spans="1:13" x14ac:dyDescent="0.2">
      <c r="A3" s="100"/>
    </row>
    <row r="5" spans="1:13" ht="13.5" thickBot="1" x14ac:dyDescent="0.25">
      <c r="E5" s="94"/>
    </row>
    <row r="6" spans="1:13" x14ac:dyDescent="0.2">
      <c r="A6" s="104"/>
      <c r="B6" s="104"/>
      <c r="C6" s="104"/>
      <c r="D6" s="95"/>
      <c r="E6" s="187" t="s">
        <v>3</v>
      </c>
      <c r="F6" s="188"/>
      <c r="G6" s="188"/>
      <c r="H6" s="137"/>
      <c r="J6"/>
      <c r="L6" s="93"/>
      <c r="M6" s="93"/>
    </row>
    <row r="7" spans="1:13" ht="13.5" thickBot="1" x14ac:dyDescent="0.25">
      <c r="A7" s="96"/>
      <c r="B7" s="96"/>
      <c r="C7" s="97"/>
      <c r="D7" s="97"/>
      <c r="E7" s="198" t="s">
        <v>6</v>
      </c>
      <c r="F7" s="199"/>
      <c r="G7" s="199"/>
      <c r="H7" s="138"/>
      <c r="J7"/>
      <c r="L7" s="93"/>
      <c r="M7" s="93"/>
    </row>
    <row r="8" spans="1:13" ht="13.5" thickBot="1" x14ac:dyDescent="0.25">
      <c r="A8" s="96"/>
      <c r="B8" s="196" t="s">
        <v>37</v>
      </c>
      <c r="C8" s="197"/>
      <c r="D8" s="97"/>
      <c r="E8" s="184">
        <v>40575</v>
      </c>
      <c r="F8" s="185"/>
      <c r="G8" s="186"/>
      <c r="H8" s="123"/>
      <c r="J8"/>
      <c r="L8" s="93"/>
      <c r="M8" s="93"/>
    </row>
    <row r="9" spans="1:13" ht="17.100000000000001" customHeight="1" thickBot="1" x14ac:dyDescent="0.25">
      <c r="A9" s="107" t="s">
        <v>46</v>
      </c>
      <c r="B9" s="103" t="s">
        <v>35</v>
      </c>
      <c r="C9" s="163" t="s">
        <v>36</v>
      </c>
      <c r="D9" s="96"/>
      <c r="E9" s="130" t="str">
        <f>'LT Forecast'!D11</f>
        <v>HLH PRICE</v>
      </c>
      <c r="F9" s="131" t="str">
        <f>'LT Forecast'!E11</f>
        <v>LLH PRICE</v>
      </c>
      <c r="G9" s="132" t="s">
        <v>38</v>
      </c>
      <c r="H9" s="135" t="s">
        <v>20</v>
      </c>
      <c r="J9"/>
      <c r="K9" s="114"/>
      <c r="L9" s="114"/>
      <c r="M9" s="93"/>
    </row>
    <row r="10" spans="1:13" ht="17.100000000000001" customHeight="1" x14ac:dyDescent="0.2">
      <c r="A10" s="164"/>
      <c r="B10" s="121"/>
      <c r="C10" s="167"/>
      <c r="E10" s="101"/>
      <c r="F10" s="108"/>
      <c r="G10" s="133"/>
      <c r="H10" s="136"/>
      <c r="J10"/>
      <c r="L10" s="93"/>
      <c r="M10" s="93"/>
    </row>
    <row r="11" spans="1:13" x14ac:dyDescent="0.2">
      <c r="A11" s="165">
        <v>2012</v>
      </c>
      <c r="B11" s="101">
        <f>AVERAGE('LT Forecast'!B22:B33)</f>
        <v>4.8119166666666677</v>
      </c>
      <c r="C11" s="133">
        <f>AVERAGE('LT Forecast'!C22:C33)</f>
        <v>4.6783094537250385</v>
      </c>
      <c r="E11" s="101">
        <f>AVERAGE('LT Forecast'!D22:D33)</f>
        <v>34.24</v>
      </c>
      <c r="F11" s="108">
        <f>AVERAGE('LT Forecast'!E22:E33)</f>
        <v>22.540000000000003</v>
      </c>
      <c r="G11" s="133">
        <f>F11*0.4392+E11*(1-0.4392)</f>
        <v>29.10136</v>
      </c>
      <c r="H11" s="181" t="s">
        <v>18</v>
      </c>
      <c r="I11" s="118"/>
      <c r="J11"/>
      <c r="K11" s="111"/>
      <c r="L11" s="111"/>
      <c r="M11" s="93"/>
    </row>
    <row r="12" spans="1:13" x14ac:dyDescent="0.2">
      <c r="A12" s="165">
        <f t="shared" ref="A12:A31" si="0">A11+1</f>
        <v>2013</v>
      </c>
      <c r="B12" s="101">
        <f>AVERAGE('LT Forecast'!B34:B45)</f>
        <v>5.1798333333333328</v>
      </c>
      <c r="C12" s="133">
        <f>AVERAGE('LT Forecast'!C34:C45)</f>
        <v>5.0462261203917054</v>
      </c>
      <c r="E12" s="101">
        <f>AVERAGE('LT Forecast'!D34:D45)</f>
        <v>36.54</v>
      </c>
      <c r="F12" s="108">
        <f>AVERAGE('LT Forecast'!E34:E45)</f>
        <v>24.239999999999995</v>
      </c>
      <c r="G12" s="133">
        <f t="shared" ref="G12:G31" si="1">F12*0.4392+E12*(1-0.4392)</f>
        <v>31.137839999999997</v>
      </c>
      <c r="H12" s="182"/>
      <c r="I12" s="118"/>
      <c r="J12"/>
      <c r="K12" s="111"/>
      <c r="L12" s="111"/>
      <c r="M12" s="93"/>
    </row>
    <row r="13" spans="1:13" x14ac:dyDescent="0.2">
      <c r="A13" s="165">
        <f t="shared" si="0"/>
        <v>2014</v>
      </c>
      <c r="B13" s="101">
        <f>AVERAGE('LT Forecast'!B46:B57)</f>
        <v>5.480666666666667</v>
      </c>
      <c r="C13" s="133">
        <f>AVERAGE('LT Forecast'!C46:C57)</f>
        <v>5.3470594537250387</v>
      </c>
      <c r="E13" s="101">
        <f>AVERAGE('LT Forecast'!D46:D57)</f>
        <v>39.790000000000006</v>
      </c>
      <c r="F13" s="108">
        <f>AVERAGE('LT Forecast'!E46:E57)</f>
        <v>27.439999999999998</v>
      </c>
      <c r="G13" s="133">
        <f t="shared" si="1"/>
        <v>34.365879999999997</v>
      </c>
      <c r="H13" s="182"/>
      <c r="I13" s="118"/>
      <c r="J13"/>
      <c r="K13" s="111"/>
      <c r="L13" s="111"/>
      <c r="M13" s="113"/>
    </row>
    <row r="14" spans="1:13" x14ac:dyDescent="0.2">
      <c r="A14" s="165">
        <f t="shared" si="0"/>
        <v>2015</v>
      </c>
      <c r="B14" s="101">
        <f>AVERAGE('LT Forecast'!B58:B69)</f>
        <v>5.7614166666666664</v>
      </c>
      <c r="C14" s="133">
        <f>AVERAGE('LT Forecast'!C58:C69)</f>
        <v>5.6278094537250389</v>
      </c>
      <c r="E14" s="101">
        <f>AVERAGE('LT Forecast'!D58:D69)</f>
        <v>43.940000000000005</v>
      </c>
      <c r="F14" s="108">
        <f>AVERAGE('LT Forecast'!E58:E69)</f>
        <v>30.789999999999996</v>
      </c>
      <c r="G14" s="133">
        <f t="shared" si="1"/>
        <v>38.164519999999996</v>
      </c>
      <c r="H14" s="195"/>
      <c r="I14" s="118"/>
      <c r="J14"/>
      <c r="K14" s="111"/>
      <c r="L14" s="111"/>
      <c r="M14" s="113"/>
    </row>
    <row r="15" spans="1:13" x14ac:dyDescent="0.2">
      <c r="A15" s="165">
        <f t="shared" si="0"/>
        <v>2016</v>
      </c>
      <c r="B15" s="101">
        <f>AVERAGE('LT Forecast'!B70:B81)</f>
        <v>6.0125000000000002</v>
      </c>
      <c r="C15" s="133">
        <f>AVERAGE('LT Forecast'!C70:C81)</f>
        <v>5.8788927870583718</v>
      </c>
      <c r="E15" s="101">
        <f>AVERAGE('LT Forecast'!D70:D81)</f>
        <v>45.901787113698106</v>
      </c>
      <c r="F15" s="108">
        <f>AVERAGE('LT Forecast'!E70:E81)</f>
        <v>32.161744348700843</v>
      </c>
      <c r="G15" s="133">
        <f t="shared" si="1"/>
        <v>39.867160331311304</v>
      </c>
      <c r="H15" s="181" t="s">
        <v>19</v>
      </c>
      <c r="I15" s="118"/>
      <c r="J15"/>
      <c r="K15" s="111"/>
      <c r="L15" s="111"/>
      <c r="M15" s="113"/>
    </row>
    <row r="16" spans="1:13" x14ac:dyDescent="0.2">
      <c r="A16" s="165">
        <f t="shared" si="0"/>
        <v>2017</v>
      </c>
      <c r="B16" s="101">
        <f>AVERAGE('LT Forecast'!B82:B93)</f>
        <v>6.2594166666666675</v>
      </c>
      <c r="C16" s="133">
        <f>AVERAGE('LT Forecast'!C82:C93)</f>
        <v>6.1258094537250392</v>
      </c>
      <c r="E16" s="101">
        <f>AVERAGE('LT Forecast'!D82:D93)</f>
        <v>47.832747020437495</v>
      </c>
      <c r="F16" s="108">
        <f>AVERAGE('LT Forecast'!E82:E93)</f>
        <v>33.513519818523299</v>
      </c>
      <c r="G16" s="133">
        <f t="shared" si="1"/>
        <v>41.543742433356783</v>
      </c>
      <c r="H16" s="182"/>
      <c r="I16" s="118"/>
      <c r="J16"/>
      <c r="K16" s="111"/>
      <c r="L16" s="111"/>
      <c r="M16" s="113"/>
    </row>
    <row r="17" spans="1:13" x14ac:dyDescent="0.2">
      <c r="A17" s="165">
        <f t="shared" si="0"/>
        <v>2018</v>
      </c>
      <c r="B17" s="101">
        <f>AVERAGE('LT Forecast'!B94:B105)</f>
        <v>6.4935833333333335</v>
      </c>
      <c r="C17" s="133">
        <f>AVERAGE('LT Forecast'!C94:C105)</f>
        <v>6.359976120391706</v>
      </c>
      <c r="E17" s="101">
        <f>AVERAGE('LT Forecast'!D94:D105)</f>
        <v>49.661471568997989</v>
      </c>
      <c r="F17" s="108">
        <f>AVERAGE('LT Forecast'!E94:E105)</f>
        <v>34.790985206473707</v>
      </c>
      <c r="G17" s="133">
        <f t="shared" si="1"/>
        <v>43.130353958577324</v>
      </c>
      <c r="H17" s="182"/>
      <c r="I17" s="118"/>
      <c r="J17"/>
      <c r="K17" s="111"/>
      <c r="L17" s="111"/>
      <c r="M17" s="113"/>
    </row>
    <row r="18" spans="1:13" x14ac:dyDescent="0.2">
      <c r="A18" s="165">
        <f t="shared" si="0"/>
        <v>2019</v>
      </c>
      <c r="B18" s="101">
        <f>AVERAGE('LT Forecast'!B106:B117)</f>
        <v>6.698666666666667</v>
      </c>
      <c r="C18" s="133">
        <f>AVERAGE('LT Forecast'!C106:C117)</f>
        <v>6.5650594537250377</v>
      </c>
      <c r="E18" s="101">
        <f>AVERAGE('LT Forecast'!D106:D117)</f>
        <v>51.263723415287167</v>
      </c>
      <c r="F18" s="108">
        <f>AVERAGE('LT Forecast'!E106:E117)</f>
        <v>35.913168855314566</v>
      </c>
      <c r="G18" s="133">
        <f t="shared" si="1"/>
        <v>44.521759852547198</v>
      </c>
      <c r="H18" s="182"/>
      <c r="I18" s="118"/>
      <c r="J18"/>
      <c r="K18" s="111"/>
      <c r="L18" s="111"/>
      <c r="M18" s="113"/>
    </row>
    <row r="19" spans="1:13" x14ac:dyDescent="0.2">
      <c r="A19" s="165">
        <f t="shared" si="0"/>
        <v>2020</v>
      </c>
      <c r="B19" s="101">
        <f>AVERAGE('LT Forecast'!B118:B129)</f>
        <v>6.8937499999999998</v>
      </c>
      <c r="C19" s="133">
        <f>AVERAGE('LT Forecast'!C118:C129)</f>
        <v>6.7601427870583715</v>
      </c>
      <c r="E19" s="101">
        <f>AVERAGE('LT Forecast'!D118:D129)</f>
        <v>52.793671444662181</v>
      </c>
      <c r="F19" s="108">
        <f>AVERAGE('LT Forecast'!E118:E129)</f>
        <v>36.985556124438183</v>
      </c>
      <c r="G19" s="133">
        <f t="shared" si="1"/>
        <v>45.850747196019796</v>
      </c>
      <c r="H19" s="195"/>
      <c r="I19" s="118"/>
      <c r="J19"/>
      <c r="K19" s="111"/>
      <c r="L19" s="111"/>
      <c r="M19" s="113"/>
    </row>
    <row r="20" spans="1:13" x14ac:dyDescent="0.2">
      <c r="A20" s="165">
        <f t="shared" si="0"/>
        <v>2021</v>
      </c>
      <c r="B20" s="101">
        <f>AVERAGE('LT Forecast'!B130:B141)</f>
        <v>7.1626062499999996</v>
      </c>
      <c r="C20" s="133">
        <f>AVERAGE('LT Forecast'!C130:C141)</f>
        <v>7.0237883557536493</v>
      </c>
      <c r="E20" s="101">
        <f>AVERAGE('LT Forecast'!D130:D141)</f>
        <v>54.852624631004005</v>
      </c>
      <c r="F20" s="108">
        <f>AVERAGE('LT Forecast'!E130:E141)</f>
        <v>38.427992813291269</v>
      </c>
      <c r="G20" s="133">
        <f t="shared" si="1"/>
        <v>47.638926336664568</v>
      </c>
      <c r="H20" s="181" t="s">
        <v>62</v>
      </c>
      <c r="I20" s="118"/>
      <c r="J20" s="128"/>
      <c r="K20" s="128"/>
      <c r="L20" s="111"/>
      <c r="M20" s="113"/>
    </row>
    <row r="21" spans="1:13" x14ac:dyDescent="0.2">
      <c r="A21" s="165">
        <f t="shared" si="0"/>
        <v>2022</v>
      </c>
      <c r="B21" s="101">
        <f>AVERAGE('LT Forecast'!B142:B153)</f>
        <v>7.4419478937499983</v>
      </c>
      <c r="C21" s="133">
        <f>AVERAGE('LT Forecast'!C142:C153)</f>
        <v>7.2977161016280405</v>
      </c>
      <c r="E21" s="101">
        <f>AVERAGE('LT Forecast'!D142:D153)</f>
        <v>56.991876991613161</v>
      </c>
      <c r="F21" s="108">
        <f>AVERAGE('LT Forecast'!E142:E153)</f>
        <v>39.926684533009627</v>
      </c>
      <c r="G21" s="133">
        <f t="shared" si="1"/>
        <v>49.496844463794488</v>
      </c>
      <c r="H21" s="182"/>
      <c r="I21" s="118"/>
      <c r="J21" s="128"/>
      <c r="K21" s="128"/>
      <c r="L21" s="111"/>
      <c r="M21" s="113"/>
    </row>
    <row r="22" spans="1:13" x14ac:dyDescent="0.2">
      <c r="A22" s="165">
        <f t="shared" si="0"/>
        <v>2023</v>
      </c>
      <c r="B22" s="101">
        <f>AVERAGE('LT Forecast'!B154:B165)</f>
        <v>7.7321838616062486</v>
      </c>
      <c r="C22" s="133">
        <f>AVERAGE('LT Forecast'!C154:C165)</f>
        <v>7.5823270295915322</v>
      </c>
      <c r="E22" s="101">
        <f>AVERAGE('LT Forecast'!D154:D165)</f>
        <v>59.214560194286065</v>
      </c>
      <c r="F22" s="108">
        <f>AVERAGE('LT Forecast'!E154:E165)</f>
        <v>41.483825229796999</v>
      </c>
      <c r="G22" s="133">
        <f t="shared" si="1"/>
        <v>51.427221397882462</v>
      </c>
      <c r="H22" s="182"/>
      <c r="I22" s="118"/>
      <c r="J22" s="128"/>
      <c r="K22" s="128"/>
      <c r="L22" s="111"/>
      <c r="M22" s="113"/>
    </row>
    <row r="23" spans="1:13" x14ac:dyDescent="0.2">
      <c r="A23" s="165">
        <f t="shared" si="0"/>
        <v>2024</v>
      </c>
      <c r="B23" s="101">
        <f>AVERAGE('LT Forecast'!B166:B177)</f>
        <v>8.0337390322088922</v>
      </c>
      <c r="C23" s="133">
        <f>AVERAGE('LT Forecast'!C166:C177)</f>
        <v>7.8780377837456017</v>
      </c>
      <c r="E23" s="101">
        <f>AVERAGE('LT Forecast'!D166:D177)</f>
        <v>61.523928041863208</v>
      </c>
      <c r="F23" s="108">
        <f>AVERAGE('LT Forecast'!E166:E177)</f>
        <v>43.101694413759084</v>
      </c>
      <c r="G23" s="133">
        <f t="shared" si="1"/>
        <v>53.432883032399872</v>
      </c>
      <c r="H23" s="182"/>
      <c r="I23" s="118"/>
      <c r="J23" s="128"/>
      <c r="K23" s="128"/>
      <c r="L23" s="111"/>
      <c r="M23" s="113"/>
    </row>
    <row r="24" spans="1:13" x14ac:dyDescent="0.2">
      <c r="A24" s="165">
        <f t="shared" si="0"/>
        <v>2025</v>
      </c>
      <c r="B24" s="101">
        <f>AVERAGE('LT Forecast'!B178:B189)</f>
        <v>8.3470548544650356</v>
      </c>
      <c r="C24" s="133">
        <f>AVERAGE('LT Forecast'!C178:C189)</f>
        <v>8.1852812573116793</v>
      </c>
      <c r="E24" s="101">
        <f>AVERAGE('LT Forecast'!D178:D189)</f>
        <v>63.923361235495882</v>
      </c>
      <c r="F24" s="108">
        <f>AVERAGE('LT Forecast'!E178:E189)</f>
        <v>44.782660495895691</v>
      </c>
      <c r="G24" s="133">
        <f t="shared" si="1"/>
        <v>55.516765470663472</v>
      </c>
      <c r="H24" s="182"/>
      <c r="I24" s="118"/>
      <c r="J24" s="128"/>
      <c r="K24" s="128"/>
      <c r="L24" s="111"/>
      <c r="M24" s="113"/>
    </row>
    <row r="25" spans="1:13" x14ac:dyDescent="0.2">
      <c r="A25" s="165">
        <f t="shared" si="0"/>
        <v>2026</v>
      </c>
      <c r="B25" s="101">
        <f>AVERAGE('LT Forecast'!B190:B201)</f>
        <v>8.6725899937891739</v>
      </c>
      <c r="C25" s="133">
        <f>AVERAGE('LT Forecast'!C190:C201)</f>
        <v>8.5045072263468331</v>
      </c>
      <c r="E25" s="101">
        <f>AVERAGE('LT Forecast'!D190:D201)</f>
        <v>66.416372323680221</v>
      </c>
      <c r="F25" s="108">
        <f>AVERAGE('LT Forecast'!E190:E201)</f>
        <v>46.529184255235606</v>
      </c>
      <c r="G25" s="133">
        <f t="shared" si="1"/>
        <v>57.681919324019347</v>
      </c>
      <c r="H25" s="182"/>
      <c r="I25" s="118"/>
      <c r="J25" s="128"/>
      <c r="K25" s="128"/>
      <c r="L25" s="111"/>
      <c r="M25" s="113"/>
    </row>
    <row r="26" spans="1:13" x14ac:dyDescent="0.2">
      <c r="A26" s="165">
        <f t="shared" si="0"/>
        <v>2027</v>
      </c>
      <c r="B26" s="101">
        <f>AVERAGE('LT Forecast'!B202:B213)</f>
        <v>9.0108210035469511</v>
      </c>
      <c r="C26" s="133">
        <f>AVERAGE('LT Forecast'!C202:C213)</f>
        <v>8.8361830081743609</v>
      </c>
      <c r="E26" s="101">
        <f>AVERAGE('LT Forecast'!D202:D213)</f>
        <v>69.006610844303751</v>
      </c>
      <c r="F26" s="108">
        <f>AVERAGE('LT Forecast'!E202:E213)</f>
        <v>48.343822441189786</v>
      </c>
      <c r="G26" s="133">
        <f t="shared" si="1"/>
        <v>59.931514177656091</v>
      </c>
      <c r="H26" s="182"/>
      <c r="I26" s="118"/>
      <c r="J26" s="128"/>
      <c r="K26" s="128"/>
      <c r="L26" s="111"/>
      <c r="M26" s="113"/>
    </row>
    <row r="27" spans="1:13" x14ac:dyDescent="0.2">
      <c r="A27" s="165">
        <f t="shared" si="0"/>
        <v>2028</v>
      </c>
      <c r="B27" s="101">
        <f>AVERAGE('LT Forecast'!B214:B225)</f>
        <v>9.3622430226852824</v>
      </c>
      <c r="C27" s="133">
        <f>AVERAGE('LT Forecast'!C214:C225)</f>
        <v>9.1807941454931594</v>
      </c>
      <c r="E27" s="101">
        <f>AVERAGE('LT Forecast'!D214:D225)</f>
        <v>71.697868667231575</v>
      </c>
      <c r="F27" s="108">
        <f>AVERAGE('LT Forecast'!E214:E225)</f>
        <v>50.22923151639619</v>
      </c>
      <c r="G27" s="133">
        <f t="shared" si="1"/>
        <v>62.268843230584665</v>
      </c>
      <c r="H27" s="182"/>
      <c r="I27" s="118"/>
      <c r="J27" s="128"/>
      <c r="K27" s="128"/>
      <c r="L27" s="111"/>
      <c r="M27" s="113"/>
    </row>
    <row r="28" spans="1:13" x14ac:dyDescent="0.2">
      <c r="A28" s="165">
        <f t="shared" si="0"/>
        <v>2029</v>
      </c>
      <c r="B28" s="101">
        <f>AVERAGE('LT Forecast'!B226:B237)</f>
        <v>9.7273705005700055</v>
      </c>
      <c r="C28" s="133">
        <f>AVERAGE('LT Forecast'!C226:C237)</f>
        <v>9.5388451171673925</v>
      </c>
      <c r="E28" s="101">
        <f>AVERAGE('LT Forecast'!D226:D237)</f>
        <v>74.494085545253597</v>
      </c>
      <c r="F28" s="108">
        <f>AVERAGE('LT Forecast'!E226:E237)</f>
        <v>52.188171545535631</v>
      </c>
      <c r="G28" s="133">
        <f t="shared" si="1"/>
        <v>64.697328116577467</v>
      </c>
      <c r="H28" s="182"/>
      <c r="I28" s="118"/>
      <c r="J28" s="128"/>
      <c r="K28" s="128"/>
      <c r="L28" s="111"/>
      <c r="M28" s="113"/>
    </row>
    <row r="29" spans="1:13" x14ac:dyDescent="0.2">
      <c r="A29" s="165">
        <f t="shared" si="0"/>
        <v>2030</v>
      </c>
      <c r="B29" s="101">
        <f>AVERAGE('LT Forecast'!B238:B249)</f>
        <v>10.106737950092235</v>
      </c>
      <c r="C29" s="133">
        <f>AVERAGE('LT Forecast'!C238:C249)</f>
        <v>9.9108600767369204</v>
      </c>
      <c r="E29" s="101">
        <f>AVERAGE('LT Forecast'!D238:D249)</f>
        <v>77.399354881518477</v>
      </c>
      <c r="F29" s="108">
        <f>AVERAGE('LT Forecast'!E238:E249)</f>
        <v>54.223510235811524</v>
      </c>
      <c r="G29" s="133">
        <f t="shared" si="1"/>
        <v>67.220523913123984</v>
      </c>
      <c r="H29" s="182"/>
      <c r="I29" s="118"/>
      <c r="J29" s="128"/>
      <c r="K29" s="128"/>
      <c r="L29" s="111"/>
      <c r="M29" s="113"/>
    </row>
    <row r="30" spans="1:13" x14ac:dyDescent="0.2">
      <c r="A30" s="165">
        <f t="shared" si="0"/>
        <v>2031</v>
      </c>
      <c r="B30" s="101">
        <f>AVERAGE('LT Forecast'!B250:B261)</f>
        <v>10.50090073014583</v>
      </c>
      <c r="C30" s="133">
        <f>AVERAGE('LT Forecast'!C250:C261)</f>
        <v>10.297383619729658</v>
      </c>
      <c r="D30" s="98"/>
      <c r="E30" s="101">
        <f>AVERAGE('LT Forecast'!D250:D261)</f>
        <v>80.417929721897707</v>
      </c>
      <c r="F30" s="108">
        <f>AVERAGE('LT Forecast'!E250:E261)</f>
        <v>56.338227135008168</v>
      </c>
      <c r="G30" s="133">
        <f t="shared" si="1"/>
        <v>69.842124345735812</v>
      </c>
      <c r="H30" s="182"/>
      <c r="I30" s="118"/>
      <c r="J30" s="128"/>
      <c r="K30" s="128"/>
      <c r="L30" s="111"/>
      <c r="M30" s="113"/>
    </row>
    <row r="31" spans="1:13" ht="13.5" thickBot="1" x14ac:dyDescent="0.25">
      <c r="A31" s="166">
        <f t="shared" si="0"/>
        <v>2032</v>
      </c>
      <c r="B31" s="102">
        <f>AVERAGE('LT Forecast'!B262:B273)</f>
        <v>10.910435858621518</v>
      </c>
      <c r="C31" s="134">
        <f>AVERAGE('LT Forecast'!C262:C273)</f>
        <v>10.698981580899115</v>
      </c>
      <c r="E31" s="102">
        <f>AVERAGE('LT Forecast'!D262:D273)</f>
        <v>83.554228981051708</v>
      </c>
      <c r="F31" s="109">
        <f>AVERAGE('LT Forecast'!E262:E273)</f>
        <v>58.535417993273484</v>
      </c>
      <c r="G31" s="134">
        <f t="shared" si="1"/>
        <v>72.5659671952195</v>
      </c>
      <c r="H31" s="183"/>
      <c r="J31"/>
      <c r="L31" s="93"/>
      <c r="M31" s="93"/>
    </row>
    <row r="32" spans="1:13" x14ac:dyDescent="0.2">
      <c r="G32" s="129"/>
      <c r="J32"/>
      <c r="L32" s="93"/>
      <c r="M32" s="93"/>
    </row>
    <row r="33" spans="1:13" x14ac:dyDescent="0.2">
      <c r="A33" s="93" t="s">
        <v>21</v>
      </c>
      <c r="E33" s="122">
        <f>-PMT(8.5%,20,NPV(8.5%,E12:E31))</f>
        <v>53.405682665761674</v>
      </c>
      <c r="F33" s="122">
        <f>-PMT(8.5%,20,NPV(8.5%,F12:F31))</f>
        <v>37.243989614732676</v>
      </c>
      <c r="G33" s="122">
        <f t="shared" ref="G33" si="2">-PMT(8.5%,20,NPV(8.5%,G12:G31))</f>
        <v>46.307467077749742</v>
      </c>
      <c r="J33" s="127"/>
      <c r="K33" s="127"/>
      <c r="L33" s="93"/>
      <c r="M33" s="93"/>
    </row>
    <row r="34" spans="1:13" x14ac:dyDescent="0.2">
      <c r="G34" s="122"/>
      <c r="J34"/>
      <c r="L34" s="93"/>
      <c r="M34" s="93"/>
    </row>
    <row r="35" spans="1:13" x14ac:dyDescent="0.2">
      <c r="E35" s="111"/>
      <c r="F35" s="111"/>
      <c r="G35" s="111"/>
      <c r="J35"/>
      <c r="L35" s="93"/>
      <c r="M35" s="93"/>
    </row>
    <row r="36" spans="1:13" x14ac:dyDescent="0.2">
      <c r="J36"/>
      <c r="L36" s="93"/>
      <c r="M36" s="93"/>
    </row>
  </sheetData>
  <mergeCells count="7">
    <mergeCell ref="B8:C8"/>
    <mergeCell ref="H15:H19"/>
    <mergeCell ref="H20:H31"/>
    <mergeCell ref="E8:G8"/>
    <mergeCell ref="E6:G6"/>
    <mergeCell ref="E7:G7"/>
    <mergeCell ref="H11:H14"/>
  </mergeCells>
  <phoneticPr fontId="7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7"/>
  <sheetViews>
    <sheetView workbookViewId="0">
      <pane xSplit="2" ySplit="10" topLeftCell="C52" activePane="bottomRight" state="frozen"/>
      <selection pane="topRight" activeCell="C1" sqref="C1"/>
      <selection pane="bottomLeft" activeCell="A7" sqref="A7"/>
      <selection pane="bottomRight" activeCell="Q60" sqref="Q60"/>
    </sheetView>
  </sheetViews>
  <sheetFormatPr defaultColWidth="8.85546875" defaultRowHeight="12.75" x14ac:dyDescent="0.2"/>
  <cols>
    <col min="1" max="1" width="11.42578125" customWidth="1"/>
    <col min="2" max="2" width="2.28515625" customWidth="1"/>
    <col min="3" max="3" width="9.85546875" customWidth="1"/>
    <col min="4" max="4" width="2.7109375" customWidth="1"/>
    <col min="5" max="5" width="11.42578125" customWidth="1"/>
    <col min="6" max="6" width="2.42578125" customWidth="1"/>
    <col min="7" max="7" width="12.140625" customWidth="1"/>
    <col min="8" max="8" width="2.85546875" customWidth="1"/>
    <col min="9" max="9" width="10.85546875" customWidth="1"/>
    <col min="10" max="10" width="3.140625" customWidth="1"/>
    <col min="11" max="11" width="11" customWidth="1"/>
    <col min="12" max="12" width="3.42578125" customWidth="1"/>
    <col min="13" max="13" width="10.7109375" customWidth="1"/>
    <col min="14" max="14" width="3.28515625" customWidth="1"/>
    <col min="15" max="15" width="10.7109375" customWidth="1"/>
    <col min="16" max="16" width="2.85546875" customWidth="1"/>
    <col min="17" max="18" width="12.7109375" customWidth="1"/>
    <col min="19" max="19" width="3.28515625" customWidth="1"/>
    <col min="20" max="20" width="12.42578125" customWidth="1"/>
    <col min="21" max="21" width="12.7109375" style="12" customWidth="1"/>
    <col min="22" max="38" width="9.7109375" customWidth="1"/>
    <col min="39" max="42" width="9.7109375" style="7" customWidth="1"/>
    <col min="43" max="43" width="9.7109375" customWidth="1"/>
  </cols>
  <sheetData>
    <row r="1" spans="1:43" ht="18" x14ac:dyDescent="0.25">
      <c r="A1" s="54" t="s">
        <v>31</v>
      </c>
    </row>
    <row r="2" spans="1:43" ht="15.75" x14ac:dyDescent="0.25">
      <c r="A2" s="56" t="s">
        <v>4</v>
      </c>
    </row>
    <row r="3" spans="1:43" x14ac:dyDescent="0.2">
      <c r="A3" s="53" t="s">
        <v>32</v>
      </c>
    </row>
    <row r="4" spans="1:43" ht="13.5" thickBot="1" x14ac:dyDescent="0.25"/>
    <row r="5" spans="1:43" x14ac:dyDescent="0.2">
      <c r="A5" s="18" t="s">
        <v>44</v>
      </c>
      <c r="B5" s="19"/>
      <c r="C5" s="20">
        <f>YEAR(A19)</f>
        <v>2011</v>
      </c>
      <c r="D5" s="19"/>
      <c r="E5" s="20">
        <f>C5+1</f>
        <v>2012</v>
      </c>
      <c r="F5" s="19"/>
      <c r="G5" s="20">
        <f>E5+1</f>
        <v>2013</v>
      </c>
      <c r="H5" s="19"/>
      <c r="I5" s="20">
        <f>G5+1</f>
        <v>2014</v>
      </c>
      <c r="J5" s="19"/>
      <c r="K5" s="21">
        <f>+I5+1</f>
        <v>2015</v>
      </c>
    </row>
    <row r="6" spans="1:43" ht="13.5" thickBot="1" x14ac:dyDescent="0.25">
      <c r="A6" s="22" t="s">
        <v>12</v>
      </c>
      <c r="B6" s="23"/>
      <c r="C6" s="24">
        <v>0</v>
      </c>
      <c r="D6" s="25"/>
      <c r="E6" s="24">
        <f>C6*1.027</f>
        <v>0</v>
      </c>
      <c r="F6" s="25"/>
      <c r="G6" s="24">
        <f>E6*1.027</f>
        <v>0</v>
      </c>
      <c r="H6" s="25"/>
      <c r="I6" s="24">
        <f>G6*1.027</f>
        <v>0</v>
      </c>
      <c r="J6" s="25"/>
      <c r="K6" s="112">
        <f>I6*1.027</f>
        <v>0</v>
      </c>
    </row>
    <row r="7" spans="1:43" ht="13.5" thickBot="1" x14ac:dyDescent="0.25">
      <c r="A7" s="2"/>
      <c r="G7" s="1"/>
      <c r="V7" s="3"/>
      <c r="AD7" s="3"/>
      <c r="AL7" s="3"/>
    </row>
    <row r="8" spans="1:43" x14ac:dyDescent="0.2">
      <c r="A8" s="26"/>
      <c r="B8" s="19"/>
      <c r="C8" s="27" t="s">
        <v>44</v>
      </c>
      <c r="D8" s="28"/>
      <c r="E8" s="30"/>
      <c r="F8" s="28"/>
      <c r="G8" s="29" t="s">
        <v>24</v>
      </c>
      <c r="H8" s="28"/>
      <c r="I8" s="27" t="s">
        <v>44</v>
      </c>
      <c r="J8" s="28"/>
      <c r="K8" s="27" t="s">
        <v>44</v>
      </c>
      <c r="L8" s="28"/>
      <c r="M8" s="29" t="s">
        <v>24</v>
      </c>
      <c r="N8" s="28"/>
      <c r="O8" s="29" t="s">
        <v>24</v>
      </c>
      <c r="P8" s="30"/>
      <c r="Q8" s="29" t="s">
        <v>24</v>
      </c>
      <c r="R8" s="29" t="s">
        <v>42</v>
      </c>
      <c r="S8" s="30"/>
      <c r="T8" s="31" t="s">
        <v>47</v>
      </c>
      <c r="U8" s="31" t="s">
        <v>47</v>
      </c>
      <c r="V8" s="15"/>
      <c r="W8" s="15"/>
      <c r="X8" s="15"/>
      <c r="Y8" s="15"/>
      <c r="Z8" s="15"/>
      <c r="AA8" s="15"/>
      <c r="AC8" s="2"/>
      <c r="AD8" s="77"/>
      <c r="AE8" s="77"/>
      <c r="AF8" s="77"/>
      <c r="AG8" s="77"/>
      <c r="AH8" s="15"/>
      <c r="AI8" s="15"/>
      <c r="AK8" s="2"/>
      <c r="AL8" s="77"/>
      <c r="AM8" s="77"/>
      <c r="AN8" s="77"/>
      <c r="AO8" s="77"/>
      <c r="AP8" s="15"/>
      <c r="AQ8" s="16"/>
    </row>
    <row r="9" spans="1:43" x14ac:dyDescent="0.2">
      <c r="A9" s="32"/>
      <c r="B9" s="33"/>
      <c r="C9" s="34" t="s">
        <v>13</v>
      </c>
      <c r="D9" s="34"/>
      <c r="E9" s="34"/>
      <c r="F9" s="34"/>
      <c r="G9" s="34" t="s">
        <v>68</v>
      </c>
      <c r="H9" s="34"/>
      <c r="I9" s="34" t="s">
        <v>15</v>
      </c>
      <c r="J9" s="34"/>
      <c r="K9" s="34" t="s">
        <v>16</v>
      </c>
      <c r="L9" s="34"/>
      <c r="M9" s="34" t="s">
        <v>43</v>
      </c>
      <c r="N9" s="34"/>
      <c r="O9" s="34" t="s">
        <v>17</v>
      </c>
      <c r="P9" s="34"/>
      <c r="Q9" s="34" t="s">
        <v>26</v>
      </c>
      <c r="R9" s="34" t="s">
        <v>9</v>
      </c>
      <c r="S9" s="34"/>
      <c r="T9" s="34" t="s">
        <v>25</v>
      </c>
      <c r="U9" s="34" t="s">
        <v>25</v>
      </c>
      <c r="V9" s="38"/>
      <c r="W9" s="38"/>
      <c r="X9" s="38"/>
      <c r="Y9" s="38"/>
      <c r="Z9" s="38"/>
      <c r="AA9" s="8"/>
      <c r="AC9" s="4"/>
      <c r="AD9" s="50"/>
      <c r="AE9" s="50"/>
      <c r="AF9" s="50"/>
      <c r="AG9" s="50"/>
      <c r="AH9" s="50"/>
      <c r="AI9" s="8"/>
      <c r="AK9" s="4"/>
      <c r="AL9" s="50"/>
      <c r="AM9" s="50"/>
      <c r="AN9" s="50"/>
      <c r="AO9" s="50"/>
      <c r="AP9" s="50"/>
      <c r="AQ9" s="8"/>
    </row>
    <row r="10" spans="1:43" ht="13.5" thickBot="1" x14ac:dyDescent="0.25">
      <c r="A10" s="35" t="s">
        <v>7</v>
      </c>
      <c r="B10" s="36"/>
      <c r="C10" s="74" t="s">
        <v>28</v>
      </c>
      <c r="D10" s="37"/>
      <c r="E10" s="37"/>
      <c r="F10" s="37"/>
      <c r="G10" s="37" t="s">
        <v>14</v>
      </c>
      <c r="H10" s="37"/>
      <c r="I10" s="37" t="s">
        <v>45</v>
      </c>
      <c r="J10" s="37"/>
      <c r="K10" s="37" t="s">
        <v>45</v>
      </c>
      <c r="L10" s="37"/>
      <c r="M10" s="37" t="s">
        <v>39</v>
      </c>
      <c r="N10" s="37"/>
      <c r="O10" s="37" t="s">
        <v>45</v>
      </c>
      <c r="P10" s="37"/>
      <c r="Q10" s="37" t="s">
        <v>29</v>
      </c>
      <c r="R10" s="37"/>
      <c r="S10" s="37"/>
      <c r="T10" s="37" t="s">
        <v>30</v>
      </c>
      <c r="U10" s="37" t="s">
        <v>11</v>
      </c>
      <c r="V10" s="38"/>
      <c r="W10" s="38"/>
      <c r="X10" s="38"/>
      <c r="Y10" s="38"/>
      <c r="Z10" s="38"/>
      <c r="AA10" s="8"/>
      <c r="AC10" s="4"/>
      <c r="AD10" s="50"/>
      <c r="AE10" s="50"/>
      <c r="AF10" s="50"/>
      <c r="AG10" s="50"/>
      <c r="AH10" s="50"/>
      <c r="AI10" s="8"/>
      <c r="AK10" s="4"/>
      <c r="AL10" s="50"/>
      <c r="AM10" s="50"/>
      <c r="AN10" s="50"/>
      <c r="AO10" s="50"/>
      <c r="AP10" s="50"/>
      <c r="AQ10" s="8"/>
    </row>
    <row r="11" spans="1:43" x14ac:dyDescent="0.2">
      <c r="A11" s="34"/>
      <c r="B11" s="124"/>
      <c r="C11" s="125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8"/>
      <c r="W11" s="38"/>
      <c r="X11" s="38"/>
      <c r="Y11" s="38"/>
      <c r="Z11" s="38"/>
      <c r="AA11" s="8"/>
      <c r="AC11" s="78"/>
      <c r="AD11" s="50"/>
      <c r="AE11" s="50"/>
      <c r="AF11" s="50"/>
      <c r="AG11" s="50"/>
      <c r="AH11" s="50"/>
      <c r="AI11" s="8"/>
      <c r="AK11" s="78"/>
      <c r="AL11" s="50"/>
      <c r="AM11" s="50"/>
      <c r="AN11" s="50"/>
      <c r="AO11" s="50"/>
      <c r="AP11" s="50"/>
      <c r="AQ11" s="8"/>
    </row>
    <row r="12" spans="1:43" x14ac:dyDescent="0.2">
      <c r="A12" s="42">
        <v>40603</v>
      </c>
      <c r="B12" s="124"/>
      <c r="C12" s="72">
        <v>3.8025000000000002</v>
      </c>
      <c r="D12" s="34"/>
      <c r="E12" s="72"/>
      <c r="F12" s="34"/>
      <c r="G12" s="1">
        <f t="shared" ref="G12:G43" si="0">C12+VLOOKUP(MONTH(A12),Vent,7)</f>
        <v>3.7033032258064522</v>
      </c>
      <c r="H12" s="34"/>
      <c r="I12" s="86">
        <v>28.54</v>
      </c>
      <c r="J12" s="86"/>
      <c r="K12" s="86">
        <v>17.739999999999998</v>
      </c>
      <c r="L12" s="34"/>
      <c r="M12" s="6">
        <f>I12/G12</f>
        <v>7.7066333108018634</v>
      </c>
      <c r="N12" s="34"/>
      <c r="O12" s="11"/>
      <c r="P12" s="11"/>
      <c r="Q12" s="6">
        <f t="shared" ref="Q12:Q26" si="1">K12/I12</f>
        <v>0.62158374211632794</v>
      </c>
      <c r="R12" s="6" t="e">
        <f t="shared" ref="R12:R26" si="2">K12/E12</f>
        <v>#DIV/0!</v>
      </c>
      <c r="S12" s="6"/>
      <c r="T12" s="6">
        <f t="shared" ref="T12:T43" si="3">I12</f>
        <v>28.54</v>
      </c>
      <c r="U12" s="10">
        <f t="shared" ref="U12:U43" si="4">K12</f>
        <v>17.739999999999998</v>
      </c>
      <c r="V12" s="38"/>
      <c r="W12" s="38"/>
      <c r="X12" s="38"/>
      <c r="Y12" s="38"/>
      <c r="Z12" s="38"/>
      <c r="AA12" s="8"/>
      <c r="AC12" s="78"/>
      <c r="AD12" s="50"/>
      <c r="AE12" s="50"/>
      <c r="AF12" s="50"/>
      <c r="AG12" s="50"/>
      <c r="AH12" s="50"/>
      <c r="AI12" s="8"/>
      <c r="AK12" s="78"/>
      <c r="AL12" s="50"/>
      <c r="AM12" s="50"/>
      <c r="AN12" s="50"/>
      <c r="AO12" s="50"/>
      <c r="AP12" s="50"/>
      <c r="AQ12" s="8"/>
    </row>
    <row r="13" spans="1:43" x14ac:dyDescent="0.2">
      <c r="A13" s="42">
        <v>40634</v>
      </c>
      <c r="B13" s="124"/>
      <c r="C13" s="72">
        <v>4.0049999999999999</v>
      </c>
      <c r="D13" s="34"/>
      <c r="E13" s="72"/>
      <c r="F13" s="34"/>
      <c r="G13" s="1">
        <f t="shared" si="0"/>
        <v>3.8326866666666666</v>
      </c>
      <c r="H13" s="34"/>
      <c r="I13" s="86">
        <v>30.189999999999998</v>
      </c>
      <c r="J13" s="86"/>
      <c r="K13" s="86">
        <v>15.59</v>
      </c>
      <c r="L13" s="34"/>
      <c r="M13" s="6">
        <f t="shared" ref="M13:M69" si="5">I13/G13</f>
        <v>7.8769809863576983</v>
      </c>
      <c r="N13" s="34"/>
      <c r="O13" s="11"/>
      <c r="P13" s="11"/>
      <c r="Q13" s="6">
        <f t="shared" si="1"/>
        <v>0.5163961576681021</v>
      </c>
      <c r="R13" s="6" t="e">
        <f t="shared" si="2"/>
        <v>#DIV/0!</v>
      </c>
      <c r="S13" s="6"/>
      <c r="T13" s="6">
        <f t="shared" si="3"/>
        <v>30.189999999999998</v>
      </c>
      <c r="U13" s="10">
        <f t="shared" si="4"/>
        <v>15.59</v>
      </c>
      <c r="V13" s="38"/>
      <c r="W13" s="38"/>
      <c r="X13" s="38"/>
      <c r="Y13" s="38"/>
      <c r="Z13" s="38"/>
      <c r="AA13" s="8"/>
      <c r="AC13" s="78"/>
      <c r="AD13" s="50"/>
      <c r="AE13" s="50"/>
      <c r="AF13" s="50"/>
      <c r="AG13" s="50"/>
      <c r="AH13" s="50"/>
      <c r="AI13" s="8"/>
      <c r="AK13" s="78"/>
      <c r="AL13" s="50"/>
      <c r="AM13" s="50"/>
      <c r="AN13" s="50"/>
      <c r="AO13" s="50"/>
      <c r="AP13" s="50"/>
      <c r="AQ13" s="8"/>
    </row>
    <row r="14" spans="1:43" x14ac:dyDescent="0.2">
      <c r="A14" s="42">
        <v>40664</v>
      </c>
      <c r="B14" s="124"/>
      <c r="C14" s="72">
        <v>4.0730000000000004</v>
      </c>
      <c r="D14" s="34"/>
      <c r="E14" s="72"/>
      <c r="F14" s="34"/>
      <c r="G14" s="1">
        <f t="shared" si="0"/>
        <v>3.8180725806451621</v>
      </c>
      <c r="H14" s="34"/>
      <c r="I14" s="86">
        <v>30.189999999999998</v>
      </c>
      <c r="J14" s="86"/>
      <c r="K14" s="86">
        <v>15.239999999999998</v>
      </c>
      <c r="L14" s="34"/>
      <c r="M14" s="6">
        <f t="shared" si="5"/>
        <v>7.9071309835861259</v>
      </c>
      <c r="N14" s="34"/>
      <c r="O14" s="11"/>
      <c r="P14" s="11"/>
      <c r="Q14" s="6">
        <f t="shared" si="1"/>
        <v>0.50480291487247431</v>
      </c>
      <c r="R14" s="6" t="e">
        <f t="shared" si="2"/>
        <v>#DIV/0!</v>
      </c>
      <c r="S14" s="6"/>
      <c r="T14" s="6">
        <f t="shared" si="3"/>
        <v>30.189999999999998</v>
      </c>
      <c r="U14" s="10">
        <f t="shared" si="4"/>
        <v>15.239999999999998</v>
      </c>
      <c r="V14" s="38"/>
      <c r="W14" s="38"/>
      <c r="X14" s="38"/>
      <c r="Y14" s="38"/>
      <c r="Z14" s="38"/>
      <c r="AA14" s="8"/>
      <c r="AC14" s="78"/>
      <c r="AD14" s="50"/>
      <c r="AE14" s="50"/>
      <c r="AF14" s="50"/>
      <c r="AG14" s="50"/>
      <c r="AH14" s="50"/>
      <c r="AI14" s="8"/>
      <c r="AK14" s="78"/>
      <c r="AL14" s="50"/>
      <c r="AM14" s="50"/>
      <c r="AN14" s="50"/>
      <c r="AO14" s="50"/>
      <c r="AP14" s="50"/>
      <c r="AQ14" s="8"/>
    </row>
    <row r="15" spans="1:43" x14ac:dyDescent="0.2">
      <c r="A15" s="42">
        <v>40695</v>
      </c>
      <c r="B15" s="124"/>
      <c r="C15" s="72">
        <v>4.133</v>
      </c>
      <c r="D15" s="34"/>
      <c r="E15" s="72"/>
      <c r="F15" s="34"/>
      <c r="G15" s="1">
        <f t="shared" si="0"/>
        <v>3.7439316666666667</v>
      </c>
      <c r="H15" s="34"/>
      <c r="I15" s="86">
        <v>32.589999999999996</v>
      </c>
      <c r="J15" s="86"/>
      <c r="K15" s="86">
        <v>16.689999999999998</v>
      </c>
      <c r="L15" s="34"/>
      <c r="M15" s="6">
        <f t="shared" si="5"/>
        <v>8.7047528912342145</v>
      </c>
      <c r="N15" s="34"/>
      <c r="O15" s="11"/>
      <c r="P15" s="11"/>
      <c r="Q15" s="6">
        <f t="shared" si="1"/>
        <v>0.51212028229518258</v>
      </c>
      <c r="R15" s="6" t="e">
        <f t="shared" si="2"/>
        <v>#DIV/0!</v>
      </c>
      <c r="S15" s="6"/>
      <c r="T15" s="6">
        <f t="shared" si="3"/>
        <v>32.589999999999996</v>
      </c>
      <c r="U15" s="10">
        <f t="shared" si="4"/>
        <v>16.689999999999998</v>
      </c>
      <c r="V15" s="38"/>
      <c r="W15" s="38"/>
      <c r="X15" s="38"/>
      <c r="Y15" s="38"/>
      <c r="Z15" s="38"/>
      <c r="AA15" s="8"/>
      <c r="AC15" s="78"/>
      <c r="AD15" s="50"/>
      <c r="AE15" s="50"/>
      <c r="AF15" s="50"/>
      <c r="AG15" s="50"/>
      <c r="AH15" s="50"/>
      <c r="AI15" s="8"/>
      <c r="AK15" s="78"/>
      <c r="AL15" s="50"/>
      <c r="AM15" s="50"/>
      <c r="AN15" s="50"/>
      <c r="AO15" s="50"/>
      <c r="AP15" s="50"/>
      <c r="AQ15" s="8"/>
    </row>
    <row r="16" spans="1:43" x14ac:dyDescent="0.2">
      <c r="A16" s="42">
        <v>40725</v>
      </c>
      <c r="B16" s="124"/>
      <c r="C16" s="72">
        <v>4.1930000000000005</v>
      </c>
      <c r="D16" s="34"/>
      <c r="E16" s="72"/>
      <c r="F16" s="34"/>
      <c r="G16" s="1">
        <f t="shared" si="0"/>
        <v>4.0080741935483877</v>
      </c>
      <c r="H16" s="34"/>
      <c r="I16" s="86">
        <v>41.44</v>
      </c>
      <c r="J16" s="86"/>
      <c r="K16" s="86">
        <v>21.939999999999998</v>
      </c>
      <c r="L16" s="34"/>
      <c r="M16" s="6">
        <f t="shared" si="5"/>
        <v>10.33912996588338</v>
      </c>
      <c r="N16" s="34"/>
      <c r="O16" s="11"/>
      <c r="P16" s="11"/>
      <c r="Q16" s="6">
        <f t="shared" si="1"/>
        <v>0.52944015444015446</v>
      </c>
      <c r="R16" s="6" t="e">
        <f t="shared" si="2"/>
        <v>#DIV/0!</v>
      </c>
      <c r="S16" s="6"/>
      <c r="T16" s="6">
        <f t="shared" si="3"/>
        <v>41.44</v>
      </c>
      <c r="U16" s="10">
        <f t="shared" si="4"/>
        <v>21.939999999999998</v>
      </c>
      <c r="V16" s="38"/>
      <c r="W16" s="38"/>
      <c r="X16" s="38"/>
      <c r="Y16" s="38"/>
      <c r="Z16" s="38"/>
      <c r="AA16" s="8"/>
      <c r="AC16" s="78"/>
      <c r="AD16" s="50"/>
      <c r="AE16" s="50"/>
      <c r="AF16" s="50"/>
      <c r="AG16" s="50"/>
      <c r="AH16" s="50"/>
      <c r="AI16" s="8"/>
      <c r="AK16" s="78"/>
      <c r="AL16" s="50"/>
      <c r="AM16" s="50"/>
      <c r="AN16" s="50"/>
      <c r="AO16" s="50"/>
      <c r="AP16" s="50"/>
      <c r="AQ16" s="8"/>
    </row>
    <row r="17" spans="1:43" x14ac:dyDescent="0.2">
      <c r="A17" s="42">
        <v>40756</v>
      </c>
      <c r="B17" s="124"/>
      <c r="C17" s="72">
        <v>4.2229999999999999</v>
      </c>
      <c r="D17" s="34"/>
      <c r="E17" s="72"/>
      <c r="F17" s="34"/>
      <c r="G17" s="1">
        <f t="shared" si="0"/>
        <v>4.0680854838709681</v>
      </c>
      <c r="H17" s="34"/>
      <c r="I17" s="86">
        <v>39.54</v>
      </c>
      <c r="J17" s="86"/>
      <c r="K17" s="86">
        <v>20.99</v>
      </c>
      <c r="L17" s="34"/>
      <c r="M17" s="6">
        <f t="shared" si="5"/>
        <v>9.7195597675533332</v>
      </c>
      <c r="N17" s="34"/>
      <c r="O17" s="11"/>
      <c r="P17" s="11"/>
      <c r="Q17" s="6">
        <f t="shared" si="1"/>
        <v>0.53085483055134042</v>
      </c>
      <c r="R17" s="6" t="e">
        <f t="shared" si="2"/>
        <v>#DIV/0!</v>
      </c>
      <c r="S17" s="6"/>
      <c r="T17" s="6">
        <f t="shared" si="3"/>
        <v>39.54</v>
      </c>
      <c r="U17" s="10">
        <f t="shared" si="4"/>
        <v>20.99</v>
      </c>
      <c r="V17" s="38"/>
      <c r="W17" s="38"/>
      <c r="X17" s="38"/>
      <c r="Y17" s="38"/>
      <c r="Z17" s="38"/>
      <c r="AA17" s="8"/>
      <c r="AC17" s="78"/>
      <c r="AD17" s="50"/>
      <c r="AE17" s="50"/>
      <c r="AF17" s="50"/>
      <c r="AG17" s="50"/>
      <c r="AH17" s="50"/>
      <c r="AI17" s="8"/>
      <c r="AK17" s="78"/>
      <c r="AL17" s="50"/>
      <c r="AM17" s="50"/>
      <c r="AN17" s="50"/>
      <c r="AO17" s="50"/>
      <c r="AP17" s="50"/>
      <c r="AQ17" s="8"/>
    </row>
    <row r="18" spans="1:43" x14ac:dyDescent="0.2">
      <c r="A18" s="42">
        <v>40787</v>
      </c>
      <c r="B18" s="124"/>
      <c r="C18" s="72">
        <v>4.234</v>
      </c>
      <c r="D18" s="34"/>
      <c r="E18" s="72"/>
      <c r="F18" s="34"/>
      <c r="G18" s="1">
        <f t="shared" si="0"/>
        <v>3.7350947619047621</v>
      </c>
      <c r="H18" s="34"/>
      <c r="I18" s="86">
        <v>33.54</v>
      </c>
      <c r="J18" s="86"/>
      <c r="K18" s="86">
        <v>19.739999999999998</v>
      </c>
      <c r="L18" s="34"/>
      <c r="M18" s="6">
        <f t="shared" si="5"/>
        <v>8.9796918520203288</v>
      </c>
      <c r="N18" s="34"/>
      <c r="O18" s="11"/>
      <c r="P18" s="11"/>
      <c r="Q18" s="6">
        <f t="shared" si="1"/>
        <v>0.58855098389982108</v>
      </c>
      <c r="R18" s="6" t="e">
        <f t="shared" si="2"/>
        <v>#DIV/0!</v>
      </c>
      <c r="S18" s="6"/>
      <c r="T18" s="6">
        <f t="shared" si="3"/>
        <v>33.54</v>
      </c>
      <c r="U18" s="10">
        <f t="shared" si="4"/>
        <v>19.739999999999998</v>
      </c>
      <c r="V18" s="38"/>
      <c r="W18" s="38"/>
      <c r="X18" s="38"/>
      <c r="Y18" s="38"/>
      <c r="Z18" s="38"/>
      <c r="AA18" s="8"/>
      <c r="AC18" s="78"/>
      <c r="AD18" s="50"/>
      <c r="AE18" s="50"/>
      <c r="AF18" s="50"/>
      <c r="AG18" s="50"/>
      <c r="AH18" s="50"/>
      <c r="AI18" s="8"/>
      <c r="AK18" s="78"/>
      <c r="AL18" s="50"/>
      <c r="AM18" s="50"/>
      <c r="AN18" s="50"/>
      <c r="AO18" s="50"/>
      <c r="AP18" s="50"/>
      <c r="AQ18" s="8"/>
    </row>
    <row r="19" spans="1:43" x14ac:dyDescent="0.2">
      <c r="A19" s="42">
        <v>40817</v>
      </c>
      <c r="C19" s="72">
        <v>4.282</v>
      </c>
      <c r="D19" s="71"/>
      <c r="E19" s="72"/>
      <c r="F19" s="71"/>
      <c r="G19" s="1">
        <f t="shared" si="0"/>
        <v>4.2372698924731189</v>
      </c>
      <c r="H19" s="33"/>
      <c r="I19" s="86">
        <v>29.474090909090911</v>
      </c>
      <c r="J19" s="86"/>
      <c r="K19" s="86">
        <v>18.546666666666663</v>
      </c>
      <c r="L19" s="1"/>
      <c r="M19" s="6">
        <f t="shared" si="5"/>
        <v>6.9559154023790786</v>
      </c>
      <c r="N19" s="6"/>
      <c r="O19" s="11"/>
      <c r="P19" s="11"/>
      <c r="Q19" s="6">
        <f t="shared" si="1"/>
        <v>0.6292532218846546</v>
      </c>
      <c r="R19" s="6" t="e">
        <f t="shared" si="2"/>
        <v>#DIV/0!</v>
      </c>
      <c r="S19" s="6"/>
      <c r="T19" s="6">
        <f t="shared" si="3"/>
        <v>29.474090909090911</v>
      </c>
      <c r="U19" s="10">
        <f t="shared" si="4"/>
        <v>18.546666666666663</v>
      </c>
      <c r="V19" s="38"/>
      <c r="W19" s="38"/>
      <c r="X19" s="38"/>
      <c r="Y19" s="38"/>
      <c r="Z19" s="38"/>
      <c r="AA19" s="8"/>
      <c r="AC19" s="4"/>
      <c r="AD19" s="50"/>
      <c r="AE19" s="50"/>
      <c r="AF19" s="50"/>
      <c r="AG19" s="50"/>
      <c r="AH19" s="50"/>
      <c r="AI19" s="8"/>
      <c r="AK19" s="4"/>
      <c r="AL19" s="50"/>
      <c r="AM19" s="50"/>
      <c r="AN19" s="50"/>
      <c r="AO19" s="50"/>
      <c r="AP19" s="50"/>
      <c r="AQ19" s="8"/>
    </row>
    <row r="20" spans="1:43" x14ac:dyDescent="0.2">
      <c r="A20" s="42">
        <v>40848</v>
      </c>
      <c r="C20" s="44">
        <v>4.4640000000000004</v>
      </c>
      <c r="D20" s="1"/>
      <c r="E20" s="44"/>
      <c r="F20" s="71"/>
      <c r="G20" s="1">
        <f t="shared" si="0"/>
        <v>4.4220233333333336</v>
      </c>
      <c r="I20" s="86">
        <v>30.198463949843266</v>
      </c>
      <c r="J20" s="86"/>
      <c r="K20" s="86">
        <v>19.447849462365593</v>
      </c>
      <c r="L20" s="1"/>
      <c r="M20" s="6">
        <f t="shared" si="5"/>
        <v>6.8291055187806027</v>
      </c>
      <c r="N20" s="6"/>
      <c r="O20" s="11"/>
      <c r="P20" s="11"/>
      <c r="Q20" s="6">
        <f t="shared" si="1"/>
        <v>0.64400128081569297</v>
      </c>
      <c r="R20" s="6" t="e">
        <f t="shared" si="2"/>
        <v>#DIV/0!</v>
      </c>
      <c r="S20" s="6"/>
      <c r="T20" s="6">
        <f t="shared" si="3"/>
        <v>30.198463949843266</v>
      </c>
      <c r="U20" s="10">
        <f t="shared" si="4"/>
        <v>19.447849462365593</v>
      </c>
      <c r="V20" s="38"/>
      <c r="W20" s="38"/>
      <c r="X20" s="38"/>
      <c r="Y20" s="38"/>
      <c r="Z20" s="38"/>
      <c r="AA20" s="8"/>
      <c r="AC20" s="4"/>
      <c r="AD20" s="50"/>
      <c r="AE20" s="50"/>
      <c r="AF20" s="50"/>
      <c r="AG20" s="50"/>
      <c r="AH20" s="50"/>
      <c r="AI20" s="8"/>
      <c r="AK20" s="4"/>
      <c r="AL20" s="50"/>
      <c r="AM20" s="50"/>
      <c r="AN20" s="50"/>
      <c r="AO20" s="50"/>
      <c r="AP20" s="50"/>
      <c r="AQ20" s="8"/>
    </row>
    <row r="21" spans="1:43" x14ac:dyDescent="0.2">
      <c r="A21" s="42">
        <v>40878</v>
      </c>
      <c r="C21" s="44">
        <v>4.7160000000000002</v>
      </c>
      <c r="D21" s="1"/>
      <c r="E21" s="44"/>
      <c r="F21" s="71"/>
      <c r="G21" s="1">
        <f t="shared" si="0"/>
        <v>4.8753075268817208</v>
      </c>
      <c r="I21" s="86">
        <v>33.597445141065819</v>
      </c>
      <c r="J21" s="86"/>
      <c r="K21" s="86">
        <v>22.575483870967744</v>
      </c>
      <c r="L21" s="1"/>
      <c r="M21" s="6">
        <f t="shared" si="5"/>
        <v>6.8913488955957138</v>
      </c>
      <c r="N21" s="6"/>
      <c r="O21" s="11"/>
      <c r="P21" s="11"/>
      <c r="Q21" s="6">
        <f t="shared" si="1"/>
        <v>0.6719404935756248</v>
      </c>
      <c r="R21" s="6" t="e">
        <f t="shared" si="2"/>
        <v>#DIV/0!</v>
      </c>
      <c r="S21" s="6"/>
      <c r="T21" s="6">
        <f t="shared" si="3"/>
        <v>33.597445141065819</v>
      </c>
      <c r="U21" s="10">
        <f t="shared" si="4"/>
        <v>22.575483870967744</v>
      </c>
      <c r="V21" s="38"/>
      <c r="W21" s="38"/>
      <c r="X21" s="38"/>
      <c r="Y21" s="38"/>
      <c r="Z21" s="38"/>
      <c r="AA21" s="8"/>
      <c r="AC21" s="4"/>
      <c r="AD21" s="50"/>
      <c r="AE21" s="50"/>
      <c r="AF21" s="50"/>
      <c r="AG21" s="50"/>
      <c r="AH21" s="50"/>
      <c r="AI21" s="8"/>
      <c r="AK21" s="4"/>
      <c r="AL21" s="50"/>
      <c r="AM21" s="50"/>
      <c r="AN21" s="50"/>
      <c r="AO21" s="50"/>
      <c r="AP21" s="50"/>
      <c r="AQ21" s="8"/>
    </row>
    <row r="22" spans="1:43" x14ac:dyDescent="0.2">
      <c r="A22" s="42">
        <v>40909</v>
      </c>
      <c r="C22" s="44">
        <v>4.8530000000000006</v>
      </c>
      <c r="D22" s="1"/>
      <c r="E22" s="44"/>
      <c r="F22" s="71"/>
      <c r="G22" s="1">
        <f t="shared" si="0"/>
        <v>4.9490516129032267</v>
      </c>
      <c r="I22" s="86">
        <v>32.515019397781501</v>
      </c>
      <c r="J22" s="86"/>
      <c r="K22" s="86">
        <v>23.546392761336591</v>
      </c>
      <c r="L22" s="1"/>
      <c r="M22" s="6">
        <f t="shared" si="5"/>
        <v>6.5699495460924178</v>
      </c>
      <c r="N22" s="6"/>
      <c r="O22" s="11"/>
      <c r="P22" s="11"/>
      <c r="Q22" s="6">
        <f t="shared" si="1"/>
        <v>0.72416972825005177</v>
      </c>
      <c r="R22" s="6" t="e">
        <f t="shared" si="2"/>
        <v>#DIV/0!</v>
      </c>
      <c r="S22" s="6"/>
      <c r="T22" s="6">
        <f t="shared" si="3"/>
        <v>32.515019397781501</v>
      </c>
      <c r="U22" s="10">
        <f t="shared" si="4"/>
        <v>23.546392761336591</v>
      </c>
      <c r="V22" s="38"/>
      <c r="W22" s="38"/>
      <c r="X22" s="38"/>
      <c r="Y22" s="38"/>
      <c r="Z22" s="38"/>
      <c r="AA22" s="8"/>
      <c r="AC22" s="4"/>
      <c r="AD22" s="50"/>
      <c r="AE22" s="50"/>
      <c r="AF22" s="50"/>
      <c r="AG22" s="50"/>
      <c r="AH22" s="50"/>
      <c r="AI22" s="8"/>
      <c r="AK22" s="4"/>
      <c r="AL22" s="50"/>
      <c r="AM22" s="50"/>
      <c r="AN22" s="50"/>
      <c r="AO22" s="50"/>
      <c r="AP22" s="50"/>
      <c r="AQ22" s="8"/>
    </row>
    <row r="23" spans="1:43" x14ac:dyDescent="0.2">
      <c r="A23" s="42">
        <v>40940</v>
      </c>
      <c r="C23" s="44">
        <v>4.84</v>
      </c>
      <c r="D23" s="1"/>
      <c r="E23" s="44"/>
      <c r="F23" s="71"/>
      <c r="G23" s="1">
        <f t="shared" si="0"/>
        <v>4.8223125000000007</v>
      </c>
      <c r="I23" s="86">
        <v>31.735750836274732</v>
      </c>
      <c r="J23" s="86"/>
      <c r="K23" s="86">
        <v>19.709220864817492</v>
      </c>
      <c r="L23" s="1"/>
      <c r="M23" s="6">
        <f t="shared" si="5"/>
        <v>6.5810232821441428</v>
      </c>
      <c r="N23" s="6"/>
      <c r="O23" s="11"/>
      <c r="P23" s="11"/>
      <c r="Q23" s="6">
        <f t="shared" si="1"/>
        <v>0.62104158072382443</v>
      </c>
      <c r="R23" s="6" t="e">
        <f t="shared" si="2"/>
        <v>#DIV/0!</v>
      </c>
      <c r="S23" s="6"/>
      <c r="T23" s="6">
        <f t="shared" si="3"/>
        <v>31.735750836274732</v>
      </c>
      <c r="U23" s="10">
        <f t="shared" si="4"/>
        <v>19.709220864817492</v>
      </c>
      <c r="V23" s="38"/>
      <c r="W23" s="38"/>
      <c r="X23" s="38"/>
      <c r="Y23" s="38"/>
      <c r="Z23" s="38"/>
      <c r="AA23" s="8"/>
      <c r="AC23" s="4"/>
      <c r="AD23" s="50"/>
      <c r="AE23" s="50"/>
      <c r="AF23" s="50"/>
      <c r="AG23" s="50"/>
      <c r="AH23" s="50"/>
      <c r="AI23" s="8"/>
      <c r="AK23" s="4"/>
      <c r="AL23" s="50"/>
      <c r="AM23" s="50"/>
      <c r="AN23" s="50"/>
      <c r="AO23" s="50"/>
      <c r="AP23" s="50"/>
      <c r="AQ23" s="8"/>
    </row>
    <row r="24" spans="1:43" x14ac:dyDescent="0.2">
      <c r="A24" s="42">
        <v>40969</v>
      </c>
      <c r="C24" s="44">
        <v>4.78</v>
      </c>
      <c r="D24" s="1"/>
      <c r="E24" s="44"/>
      <c r="F24" s="71"/>
      <c r="G24" s="1">
        <f t="shared" si="0"/>
        <v>4.6808032258064518</v>
      </c>
      <c r="I24" s="86">
        <v>28.592939646654251</v>
      </c>
      <c r="J24" s="86"/>
      <c r="K24" s="86">
        <v>16.805523296892709</v>
      </c>
      <c r="L24" s="1"/>
      <c r="M24" s="6">
        <f t="shared" si="5"/>
        <v>6.1085540808496592</v>
      </c>
      <c r="N24" s="6"/>
      <c r="O24" s="11"/>
      <c r="P24" s="11"/>
      <c r="Q24" s="6">
        <f t="shared" si="1"/>
        <v>0.58775080507887456</v>
      </c>
      <c r="R24" s="6" t="e">
        <f t="shared" si="2"/>
        <v>#DIV/0!</v>
      </c>
      <c r="S24" s="6"/>
      <c r="T24" s="6">
        <f t="shared" si="3"/>
        <v>28.592939646654251</v>
      </c>
      <c r="U24" s="10">
        <f t="shared" si="4"/>
        <v>16.805523296892709</v>
      </c>
      <c r="V24" s="38"/>
      <c r="W24" s="38"/>
      <c r="X24" s="38"/>
      <c r="Y24" s="38"/>
      <c r="Z24" s="38"/>
      <c r="AA24" s="8"/>
      <c r="AC24" s="4"/>
      <c r="AD24" s="50"/>
      <c r="AE24" s="50"/>
      <c r="AF24" s="50"/>
      <c r="AG24" s="50"/>
      <c r="AH24" s="50"/>
      <c r="AI24" s="8"/>
      <c r="AK24" s="4"/>
      <c r="AL24" s="50"/>
      <c r="AM24" s="50"/>
      <c r="AN24" s="50"/>
      <c r="AO24" s="50"/>
      <c r="AP24" s="50"/>
      <c r="AQ24" s="8"/>
    </row>
    <row r="25" spans="1:43" x14ac:dyDescent="0.2">
      <c r="A25" s="42">
        <v>41000</v>
      </c>
      <c r="B25" s="51"/>
      <c r="C25" s="44">
        <v>4.6399999999999997</v>
      </c>
      <c r="D25" s="1"/>
      <c r="E25" s="44"/>
      <c r="F25" s="71"/>
      <c r="G25" s="1">
        <f t="shared" si="0"/>
        <v>4.4676866666666664</v>
      </c>
      <c r="I25" s="82">
        <v>28.503495868541528</v>
      </c>
      <c r="J25" s="82"/>
      <c r="K25" s="82">
        <v>15.060374545693509</v>
      </c>
      <c r="L25" s="1"/>
      <c r="M25" s="6">
        <f t="shared" si="5"/>
        <v>6.3799227643258023</v>
      </c>
      <c r="N25" s="6"/>
      <c r="O25" s="11"/>
      <c r="P25" s="11"/>
      <c r="Q25" s="6">
        <f t="shared" si="1"/>
        <v>0.52836938371181352</v>
      </c>
      <c r="R25" s="6" t="e">
        <f t="shared" si="2"/>
        <v>#DIV/0!</v>
      </c>
      <c r="S25" s="6"/>
      <c r="T25" s="6">
        <f t="shared" si="3"/>
        <v>28.503495868541528</v>
      </c>
      <c r="U25" s="10">
        <f t="shared" si="4"/>
        <v>15.060374545693509</v>
      </c>
      <c r="V25" s="38"/>
      <c r="W25" s="38"/>
      <c r="X25" s="38"/>
      <c r="Y25" s="38"/>
      <c r="Z25" s="38"/>
      <c r="AA25" s="8"/>
      <c r="AC25" s="4"/>
      <c r="AD25" s="50"/>
      <c r="AE25" s="50"/>
      <c r="AF25" s="50"/>
      <c r="AG25" s="50"/>
      <c r="AH25" s="50"/>
      <c r="AI25" s="8"/>
      <c r="AK25" s="4"/>
      <c r="AL25" s="50"/>
      <c r="AM25" s="50"/>
      <c r="AN25" s="50"/>
      <c r="AO25" s="50"/>
      <c r="AP25" s="50"/>
      <c r="AQ25" s="8"/>
    </row>
    <row r="26" spans="1:43" x14ac:dyDescent="0.2">
      <c r="A26" s="42">
        <v>41030</v>
      </c>
      <c r="C26" s="44">
        <v>4.6660000000000004</v>
      </c>
      <c r="D26" s="1"/>
      <c r="E26" s="44"/>
      <c r="F26" s="71"/>
      <c r="G26" s="1">
        <f t="shared" si="0"/>
        <v>4.4110725806451621</v>
      </c>
      <c r="I26" s="82">
        <v>22.992898671248238</v>
      </c>
      <c r="J26" s="82"/>
      <c r="K26" s="82">
        <v>9.0045663599835422</v>
      </c>
      <c r="L26" s="1"/>
      <c r="M26" s="6">
        <f t="shared" si="5"/>
        <v>5.2125414512869579</v>
      </c>
      <c r="N26" s="6"/>
      <c r="O26" s="11"/>
      <c r="P26" s="11"/>
      <c r="Q26" s="6">
        <f t="shared" si="1"/>
        <v>0.39162380040596695</v>
      </c>
      <c r="R26" s="6" t="e">
        <f t="shared" si="2"/>
        <v>#DIV/0!</v>
      </c>
      <c r="S26" s="6"/>
      <c r="T26" s="6">
        <f t="shared" si="3"/>
        <v>22.992898671248238</v>
      </c>
      <c r="U26" s="10">
        <f t="shared" si="4"/>
        <v>9.0045663599835422</v>
      </c>
      <c r="V26" s="38"/>
      <c r="W26" s="38"/>
      <c r="X26" s="38"/>
      <c r="Y26" s="38"/>
      <c r="Z26" s="38"/>
      <c r="AA26" s="8"/>
      <c r="AC26" s="4"/>
      <c r="AD26" s="50"/>
      <c r="AE26" s="50"/>
      <c r="AF26" s="50"/>
      <c r="AG26" s="50"/>
      <c r="AH26" s="50"/>
      <c r="AI26" s="8"/>
      <c r="AK26" s="4"/>
      <c r="AL26" s="50"/>
      <c r="AM26" s="50"/>
      <c r="AN26" s="50"/>
      <c r="AO26" s="50"/>
      <c r="AP26" s="50"/>
      <c r="AQ26" s="8"/>
    </row>
    <row r="27" spans="1:43" x14ac:dyDescent="0.2">
      <c r="A27" s="42">
        <v>41061</v>
      </c>
      <c r="C27" s="44">
        <v>4.6980000000000004</v>
      </c>
      <c r="D27" s="1"/>
      <c r="E27" s="44"/>
      <c r="F27" s="71"/>
      <c r="G27" s="1">
        <f t="shared" si="0"/>
        <v>4.308931666666667</v>
      </c>
      <c r="I27" s="82">
        <v>36.97522417612393</v>
      </c>
      <c r="J27" s="82"/>
      <c r="K27" s="82">
        <v>25.905457050695233</v>
      </c>
      <c r="L27" s="1"/>
      <c r="M27" s="6">
        <f t="shared" si="5"/>
        <v>8.5810653397359342</v>
      </c>
      <c r="N27" s="6"/>
      <c r="O27" s="11"/>
      <c r="P27" s="11"/>
      <c r="Q27" s="6">
        <f t="shared" ref="Q27:Q69" si="6">K27/I27</f>
        <v>0.70061663256725304</v>
      </c>
      <c r="R27" s="6" t="e">
        <f t="shared" ref="R27:R69" si="7">K27/E27</f>
        <v>#DIV/0!</v>
      </c>
      <c r="S27" s="6"/>
      <c r="T27" s="6">
        <f t="shared" si="3"/>
        <v>36.97522417612393</v>
      </c>
      <c r="U27" s="10">
        <f t="shared" si="4"/>
        <v>25.905457050695233</v>
      </c>
      <c r="V27" s="38"/>
      <c r="W27" s="38"/>
      <c r="X27" s="38"/>
      <c r="Y27" s="38"/>
      <c r="Z27" s="38"/>
      <c r="AA27" s="8"/>
      <c r="AC27" s="4"/>
      <c r="AD27" s="50"/>
      <c r="AE27" s="50"/>
      <c r="AF27" s="50"/>
      <c r="AG27" s="50"/>
      <c r="AH27" s="50"/>
      <c r="AI27" s="8"/>
      <c r="AK27" s="4"/>
      <c r="AL27" s="50"/>
      <c r="AM27" s="50"/>
      <c r="AN27" s="50"/>
      <c r="AO27" s="50"/>
      <c r="AP27" s="50"/>
      <c r="AQ27" s="8"/>
    </row>
    <row r="28" spans="1:43" x14ac:dyDescent="0.2">
      <c r="A28" s="42">
        <v>41091</v>
      </c>
      <c r="C28" s="44">
        <v>4.7350000000000003</v>
      </c>
      <c r="D28" s="1"/>
      <c r="E28" s="44"/>
      <c r="F28" s="71"/>
      <c r="G28" s="1">
        <f t="shared" si="0"/>
        <v>4.5500741935483875</v>
      </c>
      <c r="I28" s="82">
        <v>43.604860044303763</v>
      </c>
      <c r="J28" s="82"/>
      <c r="K28" s="82">
        <v>27.193277773827397</v>
      </c>
      <c r="L28" s="1"/>
      <c r="M28" s="6">
        <f t="shared" si="5"/>
        <v>9.583329455623316</v>
      </c>
      <c r="N28" s="6"/>
      <c r="O28" s="11"/>
      <c r="P28" s="11"/>
      <c r="Q28" s="6">
        <f t="shared" si="6"/>
        <v>0.62362951620985052</v>
      </c>
      <c r="R28" s="6" t="e">
        <f t="shared" si="7"/>
        <v>#DIV/0!</v>
      </c>
      <c r="S28" s="6"/>
      <c r="T28" s="6">
        <f t="shared" si="3"/>
        <v>43.604860044303763</v>
      </c>
      <c r="U28" s="10">
        <f t="shared" si="4"/>
        <v>27.193277773827397</v>
      </c>
      <c r="V28" s="38"/>
      <c r="W28" s="38"/>
      <c r="X28" s="38"/>
      <c r="Y28" s="38"/>
      <c r="Z28" s="38"/>
      <c r="AA28" s="8"/>
      <c r="AC28" s="4"/>
      <c r="AD28" s="50"/>
      <c r="AE28" s="50"/>
      <c r="AF28" s="50"/>
      <c r="AG28" s="50"/>
      <c r="AH28" s="50"/>
      <c r="AI28" s="8"/>
      <c r="AK28" s="4"/>
      <c r="AL28" s="50"/>
      <c r="AM28" s="50"/>
      <c r="AN28" s="50"/>
      <c r="AO28" s="50"/>
      <c r="AP28" s="50"/>
      <c r="AQ28" s="8"/>
    </row>
    <row r="29" spans="1:43" x14ac:dyDescent="0.2">
      <c r="A29" s="42">
        <v>41122</v>
      </c>
      <c r="C29" s="44">
        <v>4.7650000000000006</v>
      </c>
      <c r="D29" s="1"/>
      <c r="E29" s="44"/>
      <c r="F29" s="71"/>
      <c r="G29" s="1">
        <f t="shared" si="0"/>
        <v>4.6100854838709679</v>
      </c>
      <c r="I29" s="82">
        <v>42.521169565851288</v>
      </c>
      <c r="J29" s="82"/>
      <c r="K29" s="82">
        <v>27.057717697708224</v>
      </c>
      <c r="L29" s="1"/>
      <c r="M29" s="6">
        <f t="shared" si="5"/>
        <v>9.2235100009788482</v>
      </c>
      <c r="N29" s="6"/>
      <c r="O29" s="11"/>
      <c r="P29" s="11"/>
      <c r="Q29" s="6">
        <f t="shared" si="6"/>
        <v>0.63633521782143665</v>
      </c>
      <c r="R29" s="6" t="e">
        <f t="shared" si="7"/>
        <v>#DIV/0!</v>
      </c>
      <c r="S29" s="6"/>
      <c r="T29" s="6">
        <f t="shared" si="3"/>
        <v>42.521169565851288</v>
      </c>
      <c r="U29" s="10">
        <f t="shared" si="4"/>
        <v>27.057717697708224</v>
      </c>
      <c r="V29" s="38"/>
      <c r="W29" s="38"/>
      <c r="X29" s="38"/>
      <c r="Y29" s="38"/>
      <c r="Z29" s="38"/>
      <c r="AD29" s="14"/>
      <c r="AE29" s="14"/>
      <c r="AF29" s="14"/>
      <c r="AG29" s="14"/>
      <c r="AH29" s="14"/>
      <c r="AL29" s="14"/>
      <c r="AM29" s="14"/>
      <c r="AN29" s="14"/>
      <c r="AO29" s="14"/>
      <c r="AP29" s="14"/>
    </row>
    <row r="30" spans="1:43" x14ac:dyDescent="0.2">
      <c r="A30" s="42">
        <v>41153</v>
      </c>
      <c r="C30" s="44">
        <v>4.7720000000000002</v>
      </c>
      <c r="D30" s="1"/>
      <c r="E30" s="44"/>
      <c r="F30" s="71"/>
      <c r="G30" s="1">
        <f t="shared" si="0"/>
        <v>4.2730947619047619</v>
      </c>
      <c r="I30" s="82">
        <v>34.807843219218988</v>
      </c>
      <c r="J30" s="83"/>
      <c r="K30" s="86">
        <v>25.024316555920592</v>
      </c>
      <c r="L30" s="45"/>
      <c r="M30" s="6">
        <f t="shared" si="5"/>
        <v>8.145815891923526</v>
      </c>
      <c r="N30" s="6"/>
      <c r="O30" s="11"/>
      <c r="P30" s="11"/>
      <c r="Q30" s="6">
        <f t="shared" si="6"/>
        <v>0.71892752441793151</v>
      </c>
      <c r="R30" s="6" t="e">
        <f t="shared" si="7"/>
        <v>#DIV/0!</v>
      </c>
      <c r="S30" s="6"/>
      <c r="T30" s="6">
        <f t="shared" si="3"/>
        <v>34.807843219218988</v>
      </c>
      <c r="U30" s="10">
        <f t="shared" si="4"/>
        <v>25.024316555920592</v>
      </c>
      <c r="V30" s="38"/>
      <c r="W30" s="38"/>
      <c r="X30" s="38"/>
      <c r="Y30" s="38"/>
      <c r="Z30" s="38"/>
      <c r="AA30" s="9"/>
      <c r="AC30" s="4"/>
      <c r="AD30" s="14"/>
      <c r="AE30" s="14"/>
      <c r="AF30" s="14"/>
      <c r="AG30" s="14"/>
      <c r="AH30" s="14"/>
      <c r="AI30" s="9"/>
      <c r="AK30" s="4"/>
      <c r="AL30" s="14"/>
      <c r="AM30" s="14"/>
      <c r="AN30" s="14"/>
      <c r="AO30" s="14"/>
      <c r="AP30" s="14"/>
      <c r="AQ30" s="9"/>
    </row>
    <row r="31" spans="1:43" x14ac:dyDescent="0.2">
      <c r="A31" s="42">
        <v>41183</v>
      </c>
      <c r="C31" s="44">
        <v>4.82</v>
      </c>
      <c r="D31" s="1"/>
      <c r="E31" s="44"/>
      <c r="F31" s="71"/>
      <c r="G31" s="1">
        <f t="shared" si="0"/>
        <v>4.7752698924731192</v>
      </c>
      <c r="I31" s="82">
        <v>34.361617728091502</v>
      </c>
      <c r="J31" s="84"/>
      <c r="K31" s="86">
        <v>24.956536517861011</v>
      </c>
      <c r="L31" s="46"/>
      <c r="M31" s="6">
        <f t="shared" si="5"/>
        <v>7.1957435918445167</v>
      </c>
      <c r="N31" s="6"/>
      <c r="O31" s="11"/>
      <c r="P31" s="11"/>
      <c r="Q31" s="6">
        <f t="shared" si="6"/>
        <v>0.72629108196667946</v>
      </c>
      <c r="R31" s="6" t="e">
        <f t="shared" si="7"/>
        <v>#DIV/0!</v>
      </c>
      <c r="S31" s="6"/>
      <c r="T31" s="6">
        <f t="shared" si="3"/>
        <v>34.361617728091502</v>
      </c>
      <c r="U31" s="10">
        <f t="shared" si="4"/>
        <v>24.956536517861011</v>
      </c>
      <c r="W31" s="5"/>
      <c r="X31" s="5"/>
      <c r="Y31" s="5"/>
      <c r="AC31" s="4"/>
      <c r="AE31" s="5"/>
      <c r="AF31" s="5"/>
      <c r="AG31" s="5"/>
      <c r="AK31" s="4"/>
      <c r="AM31" s="13"/>
      <c r="AN31" s="13"/>
      <c r="AO31" s="13"/>
    </row>
    <row r="32" spans="1:43" x14ac:dyDescent="0.2">
      <c r="A32" s="42">
        <v>41214</v>
      </c>
      <c r="C32" s="44">
        <v>4.9800000000000004</v>
      </c>
      <c r="D32" s="1"/>
      <c r="E32" s="44"/>
      <c r="F32" s="71"/>
      <c r="G32" s="1">
        <f t="shared" si="0"/>
        <v>4.9380233333333337</v>
      </c>
      <c r="I32" s="82">
        <v>35.190322211613982</v>
      </c>
      <c r="J32" s="84"/>
      <c r="K32" s="86">
        <v>26.108797164873994</v>
      </c>
      <c r="L32" s="46"/>
      <c r="M32" s="6">
        <f t="shared" si="5"/>
        <v>7.1263985275378028</v>
      </c>
      <c r="N32" s="6"/>
      <c r="O32" s="11"/>
      <c r="P32" s="11"/>
      <c r="Q32" s="6">
        <f t="shared" si="6"/>
        <v>0.74193117664200359</v>
      </c>
      <c r="R32" s="6" t="e">
        <f t="shared" si="7"/>
        <v>#DIV/0!</v>
      </c>
      <c r="S32" s="6"/>
      <c r="T32" s="6">
        <f t="shared" si="3"/>
        <v>35.190322211613982</v>
      </c>
      <c r="U32" s="10">
        <f t="shared" si="4"/>
        <v>26.108797164873994</v>
      </c>
    </row>
    <row r="33" spans="1:21" x14ac:dyDescent="0.2">
      <c r="A33" s="42">
        <v>41244</v>
      </c>
      <c r="C33" s="44">
        <v>5.194</v>
      </c>
      <c r="D33" s="1"/>
      <c r="E33" s="44"/>
      <c r="F33" s="71"/>
      <c r="G33" s="1">
        <f t="shared" si="0"/>
        <v>5.3533075268817205</v>
      </c>
      <c r="I33" s="82">
        <v>39.078858634296367</v>
      </c>
      <c r="J33" s="85"/>
      <c r="K33" s="86">
        <v>30.107819410389666</v>
      </c>
      <c r="L33" s="47"/>
      <c r="M33" s="6">
        <f t="shared" si="5"/>
        <v>7.2999465168143702</v>
      </c>
      <c r="N33" s="6"/>
      <c r="O33" s="11"/>
      <c r="P33" s="11"/>
      <c r="Q33" s="6">
        <f t="shared" si="6"/>
        <v>0.77043753227650458</v>
      </c>
      <c r="R33" s="6" t="e">
        <f t="shared" si="7"/>
        <v>#DIV/0!</v>
      </c>
      <c r="S33" s="6"/>
      <c r="T33" s="6">
        <f t="shared" si="3"/>
        <v>39.078858634296367</v>
      </c>
      <c r="U33" s="10">
        <f t="shared" si="4"/>
        <v>30.107819410389666</v>
      </c>
    </row>
    <row r="34" spans="1:21" x14ac:dyDescent="0.2">
      <c r="A34" s="42">
        <v>41275</v>
      </c>
      <c r="C34" s="44">
        <v>5.3239999999999998</v>
      </c>
      <c r="D34" s="1"/>
      <c r="E34" s="44"/>
      <c r="F34" s="71"/>
      <c r="G34" s="1">
        <f t="shared" si="0"/>
        <v>5.4200516129032259</v>
      </c>
      <c r="I34" s="82">
        <v>34.712501170776264</v>
      </c>
      <c r="J34" s="85"/>
      <c r="K34" s="86">
        <v>25.309758231494822</v>
      </c>
      <c r="L34" s="47"/>
      <c r="M34" s="6">
        <f t="shared" si="5"/>
        <v>6.4044595236211546</v>
      </c>
      <c r="N34" s="6"/>
      <c r="O34" s="11"/>
      <c r="P34" s="11"/>
      <c r="Q34" s="6">
        <f t="shared" si="6"/>
        <v>0.72912516752905676</v>
      </c>
      <c r="R34" s="6" t="e">
        <f t="shared" si="7"/>
        <v>#DIV/0!</v>
      </c>
      <c r="S34" s="6"/>
      <c r="T34" s="6">
        <f t="shared" si="3"/>
        <v>34.712501170776264</v>
      </c>
      <c r="U34" s="10">
        <f t="shared" si="4"/>
        <v>25.309758231494822</v>
      </c>
    </row>
    <row r="35" spans="1:21" x14ac:dyDescent="0.2">
      <c r="A35" s="42">
        <v>41306</v>
      </c>
      <c r="C35" s="44">
        <v>5.3</v>
      </c>
      <c r="D35" s="1"/>
      <c r="E35" s="44"/>
      <c r="F35" s="71"/>
      <c r="G35" s="1">
        <f t="shared" si="0"/>
        <v>5.2823125000000006</v>
      </c>
      <c r="I35" s="82">
        <v>33.886919490626973</v>
      </c>
      <c r="J35" s="85"/>
      <c r="K35" s="86">
        <v>21.230986622972669</v>
      </c>
      <c r="L35" s="47"/>
      <c r="M35" s="6">
        <f t="shared" si="5"/>
        <v>6.4151675029879369</v>
      </c>
      <c r="N35" s="6"/>
      <c r="O35" s="11"/>
      <c r="P35" s="11"/>
      <c r="Q35" s="6">
        <f t="shared" si="6"/>
        <v>0.62652453932394481</v>
      </c>
      <c r="R35" s="6" t="e">
        <f t="shared" si="7"/>
        <v>#DIV/0!</v>
      </c>
      <c r="S35" s="6"/>
      <c r="T35" s="6">
        <f t="shared" si="3"/>
        <v>33.886919490626973</v>
      </c>
      <c r="U35" s="10">
        <f t="shared" si="4"/>
        <v>21.230986622972669</v>
      </c>
    </row>
    <row r="36" spans="1:21" x14ac:dyDescent="0.2">
      <c r="A36" s="42">
        <v>41334</v>
      </c>
      <c r="C36" s="44">
        <v>5.2069999999999999</v>
      </c>
      <c r="D36" s="1"/>
      <c r="E36" s="44"/>
      <c r="F36" s="71"/>
      <c r="G36" s="1">
        <f t="shared" si="0"/>
        <v>5.1078032258064514</v>
      </c>
      <c r="I36" s="82">
        <v>30.557326240641451</v>
      </c>
      <c r="J36" s="84"/>
      <c r="K36" s="86">
        <v>18.144463652622992</v>
      </c>
      <c r="L36" s="46"/>
      <c r="M36" s="6">
        <f t="shared" si="5"/>
        <v>5.9824791382437938</v>
      </c>
      <c r="N36" s="6"/>
      <c r="O36" s="11"/>
      <c r="P36" s="11"/>
      <c r="Q36" s="6">
        <f t="shared" si="6"/>
        <v>0.59378440082531603</v>
      </c>
      <c r="R36" s="6" t="e">
        <f t="shared" si="7"/>
        <v>#DIV/0!</v>
      </c>
      <c r="S36" s="6"/>
      <c r="T36" s="6">
        <f t="shared" si="3"/>
        <v>30.557326240641451</v>
      </c>
      <c r="U36" s="10">
        <f t="shared" si="4"/>
        <v>18.144463652622992</v>
      </c>
    </row>
    <row r="37" spans="1:21" x14ac:dyDescent="0.2">
      <c r="A37" s="42">
        <v>41365</v>
      </c>
      <c r="C37" s="44">
        <v>4.9969999999999999</v>
      </c>
      <c r="D37" s="1"/>
      <c r="E37" s="44"/>
      <c r="F37" s="71"/>
      <c r="G37" s="1">
        <f t="shared" si="0"/>
        <v>4.8246866666666666</v>
      </c>
      <c r="I37" s="82">
        <v>30.462566682434172</v>
      </c>
      <c r="J37" s="84"/>
      <c r="K37" s="86">
        <v>16.289435165237172</v>
      </c>
      <c r="L37" s="46"/>
      <c r="M37" s="6">
        <f t="shared" si="5"/>
        <v>6.3138953443126891</v>
      </c>
      <c r="N37" s="49"/>
      <c r="O37" s="11"/>
      <c r="P37" s="11"/>
      <c r="Q37" s="6">
        <f t="shared" si="6"/>
        <v>0.53473613484546778</v>
      </c>
      <c r="R37" s="6" t="e">
        <f t="shared" si="7"/>
        <v>#DIV/0!</v>
      </c>
      <c r="S37" s="46"/>
      <c r="T37" s="6">
        <f t="shared" si="3"/>
        <v>30.462566682434172</v>
      </c>
      <c r="U37" s="10">
        <f t="shared" si="4"/>
        <v>16.289435165237172</v>
      </c>
    </row>
    <row r="38" spans="1:21" x14ac:dyDescent="0.2">
      <c r="A38" s="42">
        <v>41395</v>
      </c>
      <c r="C38" s="44">
        <v>5</v>
      </c>
      <c r="D38" s="1"/>
      <c r="E38" s="44"/>
      <c r="F38" s="71"/>
      <c r="G38" s="1">
        <f t="shared" si="0"/>
        <v>4.7450725806451617</v>
      </c>
      <c r="I38" s="82">
        <v>24.624466292536891</v>
      </c>
      <c r="J38" s="84"/>
      <c r="K38" s="86">
        <v>9.8523353530195408</v>
      </c>
      <c r="L38" s="46"/>
      <c r="M38" s="6">
        <f t="shared" si="5"/>
        <v>5.18948148295528</v>
      </c>
      <c r="N38" s="49"/>
      <c r="O38" s="11"/>
      <c r="P38" s="11"/>
      <c r="Q38" s="6">
        <f t="shared" si="6"/>
        <v>0.4001035082740273</v>
      </c>
      <c r="R38" s="6" t="e">
        <f t="shared" si="7"/>
        <v>#DIV/0!</v>
      </c>
      <c r="S38" s="46"/>
      <c r="T38" s="6">
        <f t="shared" si="3"/>
        <v>24.624466292536891</v>
      </c>
      <c r="U38" s="10">
        <f t="shared" si="4"/>
        <v>9.8523353530195408</v>
      </c>
    </row>
    <row r="39" spans="1:21" x14ac:dyDescent="0.2">
      <c r="A39" s="42">
        <v>41426</v>
      </c>
      <c r="C39" s="44">
        <v>5.0289999999999999</v>
      </c>
      <c r="D39" s="1"/>
      <c r="E39" s="44"/>
      <c r="F39" s="71"/>
      <c r="G39" s="1">
        <f t="shared" si="0"/>
        <v>4.6399316666666666</v>
      </c>
      <c r="I39" s="82">
        <v>39.437782718890986</v>
      </c>
      <c r="J39" s="84"/>
      <c r="K39" s="86">
        <v>27.817356198331595</v>
      </c>
      <c r="L39" s="46"/>
      <c r="M39" s="6">
        <f t="shared" si="5"/>
        <v>8.4996473120956857</v>
      </c>
      <c r="N39" s="49"/>
      <c r="O39" s="11"/>
      <c r="P39" s="11"/>
      <c r="Q39" s="6">
        <f t="shared" si="6"/>
        <v>0.7053478740580128</v>
      </c>
      <c r="R39" s="6" t="e">
        <f t="shared" si="7"/>
        <v>#DIV/0!</v>
      </c>
      <c r="S39" s="46"/>
      <c r="T39" s="6">
        <f t="shared" si="3"/>
        <v>39.437782718890986</v>
      </c>
      <c r="U39" s="10">
        <f t="shared" si="4"/>
        <v>27.817356198331595</v>
      </c>
    </row>
    <row r="40" spans="1:21" x14ac:dyDescent="0.2">
      <c r="A40" s="42">
        <v>41456</v>
      </c>
      <c r="C40" s="44">
        <v>5.07</v>
      </c>
      <c r="D40" s="1"/>
      <c r="E40" s="44"/>
      <c r="F40" s="71"/>
      <c r="G40" s="1">
        <f t="shared" si="0"/>
        <v>4.8850741935483875</v>
      </c>
      <c r="I40" s="82">
        <v>46.461427953913542</v>
      </c>
      <c r="J40" s="84"/>
      <c r="K40" s="86">
        <v>29.186261929957269</v>
      </c>
      <c r="L40" s="46"/>
      <c r="M40" s="6">
        <f t="shared" si="5"/>
        <v>9.5108950474639986</v>
      </c>
      <c r="N40" s="49"/>
      <c r="O40" s="11"/>
      <c r="P40" s="11"/>
      <c r="Q40" s="6">
        <f t="shared" si="6"/>
        <v>0.62818262837095706</v>
      </c>
      <c r="R40" s="6" t="e">
        <f t="shared" si="7"/>
        <v>#DIV/0!</v>
      </c>
      <c r="S40" s="46"/>
      <c r="T40" s="6">
        <f t="shared" si="3"/>
        <v>46.461427953913542</v>
      </c>
      <c r="U40" s="10">
        <f t="shared" si="4"/>
        <v>29.186261929957269</v>
      </c>
    </row>
    <row r="41" spans="1:21" x14ac:dyDescent="0.2">
      <c r="A41" s="42">
        <v>41487</v>
      </c>
      <c r="C41" s="44">
        <v>5.101</v>
      </c>
      <c r="D41" s="1"/>
      <c r="E41" s="44"/>
      <c r="F41" s="71"/>
      <c r="G41" s="1">
        <f t="shared" si="0"/>
        <v>4.9460854838709682</v>
      </c>
      <c r="I41" s="82">
        <v>45.313332098188695</v>
      </c>
      <c r="J41" s="84"/>
      <c r="K41" s="86">
        <v>29.042166589786149</v>
      </c>
      <c r="L41" s="46"/>
      <c r="M41" s="6">
        <f t="shared" si="5"/>
        <v>9.1614534859848398</v>
      </c>
      <c r="N41" s="49"/>
      <c r="O41" s="11"/>
      <c r="P41" s="11"/>
      <c r="Q41" s="6">
        <f t="shared" si="6"/>
        <v>0.64091880347389085</v>
      </c>
      <c r="R41" s="6" t="e">
        <f t="shared" si="7"/>
        <v>#DIV/0!</v>
      </c>
      <c r="S41" s="46"/>
      <c r="T41" s="6">
        <f t="shared" si="3"/>
        <v>45.313332098188695</v>
      </c>
      <c r="U41" s="10">
        <f t="shared" si="4"/>
        <v>29.042166589786149</v>
      </c>
    </row>
    <row r="42" spans="1:21" x14ac:dyDescent="0.2">
      <c r="A42" s="42">
        <v>41518</v>
      </c>
      <c r="C42" s="44">
        <v>5.117</v>
      </c>
      <c r="D42" s="1"/>
      <c r="E42" s="44"/>
      <c r="F42" s="71"/>
      <c r="G42" s="1">
        <f t="shared" si="0"/>
        <v>4.6180947619047616</v>
      </c>
      <c r="I42" s="82">
        <v>37.141591007441299</v>
      </c>
      <c r="J42" s="84"/>
      <c r="K42" s="86">
        <v>26.880736487219298</v>
      </c>
      <c r="L42" s="46"/>
      <c r="M42" s="6">
        <f t="shared" si="5"/>
        <v>8.0426221033459306</v>
      </c>
      <c r="N42" s="49"/>
      <c r="O42" s="11"/>
      <c r="P42" s="11"/>
      <c r="Q42" s="6">
        <f t="shared" si="6"/>
        <v>0.72373680712368393</v>
      </c>
      <c r="R42" s="6" t="e">
        <f t="shared" si="7"/>
        <v>#DIV/0!</v>
      </c>
      <c r="S42" s="46"/>
      <c r="T42" s="6">
        <f t="shared" si="3"/>
        <v>37.141591007441299</v>
      </c>
      <c r="U42" s="10">
        <f t="shared" si="4"/>
        <v>26.880736487219298</v>
      </c>
    </row>
    <row r="43" spans="1:21" x14ac:dyDescent="0.2">
      <c r="A43" s="42">
        <v>41548</v>
      </c>
      <c r="C43" s="44">
        <v>5.1770000000000005</v>
      </c>
      <c r="D43" s="1"/>
      <c r="E43" s="44"/>
      <c r="F43" s="71"/>
      <c r="G43" s="1">
        <f t="shared" si="0"/>
        <v>5.1322698924731194</v>
      </c>
      <c r="I43" s="82">
        <v>36.668845655084013</v>
      </c>
      <c r="J43" s="84"/>
      <c r="K43" s="86">
        <v>26.808688817133739</v>
      </c>
      <c r="L43" s="46"/>
      <c r="M43" s="6">
        <f t="shared" si="5"/>
        <v>7.1447617571441011</v>
      </c>
      <c r="N43" s="49"/>
      <c r="O43" s="11"/>
      <c r="P43" s="11"/>
      <c r="Q43" s="6">
        <f t="shared" si="6"/>
        <v>0.73110261144576838</v>
      </c>
      <c r="R43" s="6" t="e">
        <f t="shared" si="7"/>
        <v>#DIV/0!</v>
      </c>
      <c r="S43" s="46"/>
      <c r="T43" s="6">
        <f t="shared" si="3"/>
        <v>36.668845655084013</v>
      </c>
      <c r="U43" s="10">
        <f t="shared" si="4"/>
        <v>26.808688817133739</v>
      </c>
    </row>
    <row r="44" spans="1:21" x14ac:dyDescent="0.2">
      <c r="A44" s="42">
        <v>41579</v>
      </c>
      <c r="C44" s="44">
        <v>5.3120000000000003</v>
      </c>
      <c r="D44" s="1"/>
      <c r="E44" s="44"/>
      <c r="F44" s="71"/>
      <c r="G44" s="1">
        <f t="shared" ref="G44:G107" si="8">C44+VLOOKUP(MONTH(A44),Vent,7)</f>
        <v>5.2700233333333335</v>
      </c>
      <c r="I44" s="82">
        <v>37.546801309461841</v>
      </c>
      <c r="J44" s="84"/>
      <c r="K44" s="86">
        <v>28.033499208588282</v>
      </c>
      <c r="L44" s="46"/>
      <c r="M44" s="6">
        <f t="shared" si="5"/>
        <v>7.1245986847866911</v>
      </c>
      <c r="N44" s="49"/>
      <c r="O44" s="11"/>
      <c r="P44" s="11"/>
      <c r="Q44" s="6">
        <f t="shared" si="6"/>
        <v>0.74662816087941442</v>
      </c>
      <c r="R44" s="6" t="e">
        <f t="shared" si="7"/>
        <v>#DIV/0!</v>
      </c>
      <c r="S44" s="46"/>
      <c r="T44" s="6">
        <f t="shared" ref="T44:T69" si="9">I44</f>
        <v>37.546801309461841</v>
      </c>
      <c r="U44" s="10">
        <f t="shared" ref="U44:U69" si="10">K44</f>
        <v>28.033499208588282</v>
      </c>
    </row>
    <row r="45" spans="1:21" x14ac:dyDescent="0.2">
      <c r="A45" s="42">
        <v>41609</v>
      </c>
      <c r="C45" s="44">
        <v>5.524</v>
      </c>
      <c r="D45" s="1"/>
      <c r="E45" s="44"/>
      <c r="F45" s="71"/>
      <c r="G45" s="1">
        <f t="shared" si="8"/>
        <v>5.6833075268817206</v>
      </c>
      <c r="I45" s="82">
        <v>41.666439380003894</v>
      </c>
      <c r="J45" s="84"/>
      <c r="K45" s="86">
        <v>32.284311743636422</v>
      </c>
      <c r="L45" s="46"/>
      <c r="M45" s="6">
        <f t="shared" si="5"/>
        <v>7.3313715970716018</v>
      </c>
      <c r="N45" s="49"/>
      <c r="O45" s="11"/>
      <c r="P45" s="11"/>
      <c r="Q45" s="6">
        <f t="shared" si="6"/>
        <v>0.77482770843937199</v>
      </c>
      <c r="R45" s="6" t="e">
        <f t="shared" si="7"/>
        <v>#DIV/0!</v>
      </c>
      <c r="S45" s="46"/>
      <c r="T45" s="6">
        <f t="shared" si="9"/>
        <v>41.666439380003894</v>
      </c>
      <c r="U45" s="10">
        <f t="shared" si="10"/>
        <v>32.284311743636422</v>
      </c>
    </row>
    <row r="46" spans="1:21" x14ac:dyDescent="0.2">
      <c r="A46" s="42">
        <v>41640</v>
      </c>
      <c r="C46" s="44">
        <v>5.6510000000000007</v>
      </c>
      <c r="D46" s="1"/>
      <c r="E46" s="44"/>
      <c r="F46" s="71"/>
      <c r="G46" s="1">
        <f t="shared" si="8"/>
        <v>5.7470516129032267</v>
      </c>
      <c r="I46" s="82">
        <v>37.817638458703648</v>
      </c>
      <c r="J46" s="84"/>
      <c r="K46" s="86">
        <v>28.629034410616192</v>
      </c>
      <c r="L46" s="46"/>
      <c r="M46" s="6">
        <f t="shared" si="5"/>
        <v>6.5803547637880682</v>
      </c>
      <c r="N46" s="49"/>
      <c r="O46" s="11"/>
      <c r="P46" s="11"/>
      <c r="Q46" s="6">
        <f t="shared" si="6"/>
        <v>0.75702861356292017</v>
      </c>
      <c r="R46" s="6" t="e">
        <f t="shared" si="7"/>
        <v>#DIV/0!</v>
      </c>
      <c r="S46" s="46"/>
      <c r="T46" s="6">
        <f t="shared" si="9"/>
        <v>37.817638458703648</v>
      </c>
      <c r="U46" s="10">
        <f t="shared" si="10"/>
        <v>28.629034410616192</v>
      </c>
    </row>
    <row r="47" spans="1:21" x14ac:dyDescent="0.2">
      <c r="A47" s="42">
        <v>41671</v>
      </c>
      <c r="C47" s="44">
        <v>5.6310000000000002</v>
      </c>
      <c r="D47" s="1"/>
      <c r="E47" s="44"/>
      <c r="F47" s="71"/>
      <c r="G47" s="1">
        <f t="shared" si="8"/>
        <v>5.613312500000001</v>
      </c>
      <c r="I47" s="82">
        <v>36.926614328298626</v>
      </c>
      <c r="J47" s="84"/>
      <c r="K47" s="86">
        <v>24.095486873617705</v>
      </c>
      <c r="L47" s="46"/>
      <c r="M47" s="6">
        <f t="shared" si="5"/>
        <v>6.578399889245186</v>
      </c>
      <c r="N47" s="49"/>
      <c r="O47" s="11"/>
      <c r="P47" s="11"/>
      <c r="Q47" s="6">
        <f t="shared" si="6"/>
        <v>0.65252358798440357</v>
      </c>
      <c r="R47" s="6" t="e">
        <f t="shared" si="7"/>
        <v>#DIV/0!</v>
      </c>
      <c r="S47" s="46"/>
      <c r="T47" s="6">
        <f t="shared" si="9"/>
        <v>36.926614328298626</v>
      </c>
      <c r="U47" s="10">
        <f t="shared" si="10"/>
        <v>24.095486873617705</v>
      </c>
    </row>
    <row r="48" spans="1:21" x14ac:dyDescent="0.2">
      <c r="A48" s="42">
        <v>41699</v>
      </c>
      <c r="C48" s="44">
        <v>5.5260000000000007</v>
      </c>
      <c r="D48" s="1"/>
      <c r="E48" s="44"/>
      <c r="F48" s="71"/>
      <c r="G48" s="1">
        <f t="shared" si="8"/>
        <v>5.4268032258064522</v>
      </c>
      <c r="I48" s="82">
        <v>33.333089906058156</v>
      </c>
      <c r="J48" s="84"/>
      <c r="K48" s="86">
        <v>20.664821969291758</v>
      </c>
      <c r="L48" s="46"/>
      <c r="M48" s="6">
        <f t="shared" si="5"/>
        <v>6.1423067170644794</v>
      </c>
      <c r="N48" s="49"/>
      <c r="O48" s="11"/>
      <c r="P48" s="11"/>
      <c r="Q48" s="6">
        <f t="shared" si="6"/>
        <v>0.61994918645498898</v>
      </c>
      <c r="R48" s="6" t="e">
        <f t="shared" si="7"/>
        <v>#DIV/0!</v>
      </c>
      <c r="S48" s="46"/>
      <c r="T48" s="6">
        <f t="shared" si="9"/>
        <v>33.333089906058156</v>
      </c>
      <c r="U48" s="10">
        <f t="shared" si="10"/>
        <v>20.664821969291758</v>
      </c>
    </row>
    <row r="49" spans="1:43" x14ac:dyDescent="0.2">
      <c r="A49" s="42">
        <v>41730</v>
      </c>
      <c r="C49" s="44">
        <v>5.2960000000000003</v>
      </c>
      <c r="D49" s="1"/>
      <c r="E49" s="44"/>
      <c r="F49" s="71"/>
      <c r="G49" s="1">
        <f t="shared" si="8"/>
        <v>5.1236866666666669</v>
      </c>
      <c r="I49" s="82">
        <v>33.230818919456397</v>
      </c>
      <c r="J49" s="84"/>
      <c r="K49" s="86">
        <v>18.602961037319368</v>
      </c>
      <c r="L49" s="46"/>
      <c r="M49" s="6">
        <f t="shared" si="5"/>
        <v>6.4857242609403114</v>
      </c>
      <c r="N49" s="49"/>
      <c r="O49" s="11"/>
      <c r="P49" s="11"/>
      <c r="Q49" s="6">
        <f t="shared" si="6"/>
        <v>0.55981049044889686</v>
      </c>
      <c r="R49" s="6" t="e">
        <f t="shared" si="7"/>
        <v>#DIV/0!</v>
      </c>
      <c r="S49" s="46"/>
      <c r="T49" s="6">
        <f t="shared" si="9"/>
        <v>33.230818919456397</v>
      </c>
      <c r="U49" s="10">
        <f t="shared" si="10"/>
        <v>18.602961037319368</v>
      </c>
    </row>
    <row r="50" spans="1:43" x14ac:dyDescent="0.2">
      <c r="A50" s="42">
        <v>41760</v>
      </c>
      <c r="C50" s="44">
        <v>5.2910000000000004</v>
      </c>
      <c r="D50" s="1"/>
      <c r="E50" s="44"/>
      <c r="F50" s="71"/>
      <c r="G50" s="1">
        <f t="shared" si="8"/>
        <v>5.0360725806451621</v>
      </c>
      <c r="I50" s="82">
        <v>26.929942279140423</v>
      </c>
      <c r="J50" s="84"/>
      <c r="K50" s="86">
        <v>11.448135810499075</v>
      </c>
      <c r="L50" s="46"/>
      <c r="M50" s="6">
        <f t="shared" si="5"/>
        <v>5.3474094838582484</v>
      </c>
      <c r="N50" s="49"/>
      <c r="O50" s="11"/>
      <c r="P50" s="11"/>
      <c r="Q50" s="6">
        <f t="shared" si="6"/>
        <v>0.42510807085415292</v>
      </c>
      <c r="R50" s="6" t="e">
        <f t="shared" si="7"/>
        <v>#DIV/0!</v>
      </c>
      <c r="S50" s="46"/>
      <c r="T50" s="6">
        <f t="shared" si="9"/>
        <v>26.929942279140423</v>
      </c>
      <c r="U50" s="10">
        <f t="shared" si="10"/>
        <v>11.448135810499075</v>
      </c>
    </row>
    <row r="51" spans="1:43" x14ac:dyDescent="0.2">
      <c r="A51" s="42">
        <v>41791</v>
      </c>
      <c r="C51" s="44">
        <v>5.3109999999999999</v>
      </c>
      <c r="D51" s="1"/>
      <c r="E51" s="44"/>
      <c r="F51" s="71"/>
      <c r="G51" s="1">
        <f t="shared" si="8"/>
        <v>4.9219316666666666</v>
      </c>
      <c r="I51" s="82">
        <v>42.917485007583565</v>
      </c>
      <c r="J51" s="84"/>
      <c r="K51" s="86">
        <v>31.416225182117699</v>
      </c>
      <c r="L51" s="46"/>
      <c r="M51" s="6">
        <f t="shared" si="5"/>
        <v>8.7196425944387475</v>
      </c>
      <c r="N51" s="49"/>
      <c r="O51" s="11"/>
      <c r="P51" s="11"/>
      <c r="Q51" s="6">
        <f t="shared" si="6"/>
        <v>0.73201458977771927</v>
      </c>
      <c r="R51" s="6" t="e">
        <f t="shared" si="7"/>
        <v>#DIV/0!</v>
      </c>
      <c r="S51" s="46"/>
      <c r="T51" s="6">
        <f t="shared" si="9"/>
        <v>42.917485007583565</v>
      </c>
      <c r="U51" s="10">
        <f t="shared" si="10"/>
        <v>31.416225182117699</v>
      </c>
    </row>
    <row r="52" spans="1:43" x14ac:dyDescent="0.2">
      <c r="A52" s="42">
        <v>41821</v>
      </c>
      <c r="C52" s="44">
        <v>5.351</v>
      </c>
      <c r="D52" s="1"/>
      <c r="E52" s="44"/>
      <c r="F52" s="71"/>
      <c r="G52" s="1">
        <f t="shared" si="8"/>
        <v>5.1660741935483872</v>
      </c>
      <c r="I52" s="82">
        <v>50.497882608796935</v>
      </c>
      <c r="J52" s="84"/>
      <c r="K52" s="86">
        <v>32.937761517966443</v>
      </c>
      <c r="L52" s="46"/>
      <c r="M52" s="6">
        <f t="shared" si="5"/>
        <v>9.7749046407155422</v>
      </c>
      <c r="N52" s="49"/>
      <c r="O52" s="11"/>
      <c r="P52" s="11"/>
      <c r="Q52" s="6">
        <f t="shared" si="6"/>
        <v>0.65226024966497409</v>
      </c>
      <c r="R52" s="6" t="e">
        <f t="shared" si="7"/>
        <v>#DIV/0!</v>
      </c>
      <c r="S52" s="46"/>
      <c r="T52" s="6">
        <f t="shared" si="9"/>
        <v>50.497882608796935</v>
      </c>
      <c r="U52" s="10">
        <f t="shared" si="10"/>
        <v>32.937761517966443</v>
      </c>
      <c r="AM52"/>
      <c r="AN52"/>
      <c r="AO52"/>
      <c r="AP52"/>
    </row>
    <row r="53" spans="1:43" x14ac:dyDescent="0.2">
      <c r="A53" s="42">
        <v>41852</v>
      </c>
      <c r="C53" s="44">
        <v>5.3860000000000001</v>
      </c>
      <c r="D53" s="1"/>
      <c r="E53" s="44"/>
      <c r="F53" s="71"/>
      <c r="G53" s="1">
        <f t="shared" si="8"/>
        <v>5.2310854838709684</v>
      </c>
      <c r="I53" s="82">
        <v>49.258779154752439</v>
      </c>
      <c r="J53" s="84"/>
      <c r="K53" s="86">
        <v>32.777599798403422</v>
      </c>
      <c r="L53" s="46"/>
      <c r="M53" s="6">
        <f t="shared" si="5"/>
        <v>9.4165502182352547</v>
      </c>
      <c r="N53" s="49"/>
      <c r="O53" s="11"/>
      <c r="P53" s="11"/>
      <c r="Q53" s="6">
        <f t="shared" si="6"/>
        <v>0.66541640618880571</v>
      </c>
      <c r="R53" s="6" t="e">
        <f t="shared" si="7"/>
        <v>#DIV/0!</v>
      </c>
      <c r="S53" s="46"/>
      <c r="T53" s="6">
        <f t="shared" si="9"/>
        <v>49.258779154752439</v>
      </c>
      <c r="U53" s="10">
        <f t="shared" si="10"/>
        <v>32.777599798403422</v>
      </c>
      <c r="AD53" s="3"/>
      <c r="AL53" s="3"/>
      <c r="AM53"/>
      <c r="AN53"/>
      <c r="AO53"/>
      <c r="AP53"/>
    </row>
    <row r="54" spans="1:43" x14ac:dyDescent="0.2">
      <c r="A54" s="42">
        <v>41883</v>
      </c>
      <c r="C54" s="44">
        <v>5.4060000000000006</v>
      </c>
      <c r="D54" s="1"/>
      <c r="E54" s="44"/>
      <c r="F54" s="71"/>
      <c r="G54" s="1">
        <f t="shared" si="8"/>
        <v>4.9070947619047622</v>
      </c>
      <c r="I54" s="82">
        <v>40.439278099494572</v>
      </c>
      <c r="J54" s="84"/>
      <c r="K54" s="86">
        <v>30.375174004958033</v>
      </c>
      <c r="L54" s="46"/>
      <c r="M54" s="6">
        <f t="shared" si="5"/>
        <v>8.2409816931673561</v>
      </c>
      <c r="N54" s="49"/>
      <c r="O54" s="11"/>
      <c r="P54" s="11"/>
      <c r="Q54" s="6">
        <f t="shared" si="6"/>
        <v>0.75113047097983865</v>
      </c>
      <c r="R54" s="6" t="e">
        <f t="shared" si="7"/>
        <v>#DIV/0!</v>
      </c>
      <c r="S54" s="46"/>
      <c r="T54" s="6">
        <f t="shared" si="9"/>
        <v>40.439278099494572</v>
      </c>
      <c r="U54" s="10">
        <f t="shared" si="10"/>
        <v>30.375174004958033</v>
      </c>
      <c r="AC54" s="2"/>
      <c r="AD54" s="15"/>
      <c r="AE54" s="15"/>
      <c r="AF54" s="15"/>
      <c r="AG54" s="15"/>
      <c r="AH54" s="15"/>
      <c r="AI54" s="15"/>
      <c r="AK54" s="2"/>
      <c r="AL54" s="15"/>
      <c r="AM54" s="15"/>
      <c r="AN54" s="15"/>
      <c r="AO54" s="15"/>
      <c r="AP54" s="15"/>
      <c r="AQ54" s="15"/>
    </row>
    <row r="55" spans="1:43" x14ac:dyDescent="0.2">
      <c r="A55" s="42">
        <v>41913</v>
      </c>
      <c r="C55" s="44">
        <v>5.476</v>
      </c>
      <c r="D55" s="1"/>
      <c r="E55" s="44"/>
      <c r="F55" s="71"/>
      <c r="G55" s="1">
        <f t="shared" si="8"/>
        <v>5.4312698924731189</v>
      </c>
      <c r="I55" s="82">
        <v>39.929059030182138</v>
      </c>
      <c r="J55" s="84"/>
      <c r="K55" s="86">
        <v>30.295093145176523</v>
      </c>
      <c r="L55" s="46"/>
      <c r="M55" s="6">
        <f t="shared" si="5"/>
        <v>7.3516985568177153</v>
      </c>
      <c r="N55" s="49"/>
      <c r="O55" s="11"/>
      <c r="P55" s="11"/>
      <c r="Q55" s="6">
        <f t="shared" si="6"/>
        <v>0.75872294216291558</v>
      </c>
      <c r="R55" s="6" t="e">
        <f t="shared" si="7"/>
        <v>#DIV/0!</v>
      </c>
      <c r="S55" s="46"/>
      <c r="T55" s="6">
        <f t="shared" si="9"/>
        <v>39.929059030182138</v>
      </c>
      <c r="U55" s="10">
        <f t="shared" si="10"/>
        <v>30.295093145176523</v>
      </c>
      <c r="AC55" s="4"/>
      <c r="AD55" s="50"/>
      <c r="AE55" s="50"/>
      <c r="AF55" s="50"/>
      <c r="AG55" s="50"/>
      <c r="AH55" s="50"/>
      <c r="AI55" s="8"/>
      <c r="AK55" s="4"/>
      <c r="AL55" s="50"/>
      <c r="AM55" s="50"/>
      <c r="AN55" s="50"/>
      <c r="AO55" s="50"/>
      <c r="AP55" s="50"/>
      <c r="AQ55" s="8"/>
    </row>
    <row r="56" spans="1:43" x14ac:dyDescent="0.2">
      <c r="A56" s="42">
        <v>41944</v>
      </c>
      <c r="C56" s="44">
        <v>5.6139999999999999</v>
      </c>
      <c r="D56" s="1"/>
      <c r="E56" s="44"/>
      <c r="F56" s="71"/>
      <c r="G56" s="1">
        <f t="shared" si="8"/>
        <v>5.5720233333333331</v>
      </c>
      <c r="I56" s="82">
        <v>40.876608730333814</v>
      </c>
      <c r="J56" s="84"/>
      <c r="K56" s="86">
        <v>31.656467761462238</v>
      </c>
      <c r="L56" s="46"/>
      <c r="M56" s="6">
        <f t="shared" si="5"/>
        <v>7.3360440696288931</v>
      </c>
      <c r="N56" s="49"/>
      <c r="O56" s="11"/>
      <c r="P56" s="11"/>
      <c r="Q56" s="6">
        <f t="shared" si="6"/>
        <v>0.77443967943384029</v>
      </c>
      <c r="R56" s="6" t="e">
        <f t="shared" si="7"/>
        <v>#DIV/0!</v>
      </c>
      <c r="S56" s="46"/>
      <c r="T56" s="6">
        <f t="shared" si="9"/>
        <v>40.876608730333814</v>
      </c>
      <c r="U56" s="10">
        <f t="shared" si="10"/>
        <v>31.656467761462238</v>
      </c>
      <c r="AC56" s="4"/>
      <c r="AD56" s="50"/>
      <c r="AE56" s="50"/>
      <c r="AF56" s="50"/>
      <c r="AG56" s="50"/>
      <c r="AH56" s="50"/>
      <c r="AI56" s="8"/>
      <c r="AK56" s="4"/>
      <c r="AL56" s="50"/>
      <c r="AM56" s="50"/>
      <c r="AN56" s="50"/>
      <c r="AO56" s="50"/>
      <c r="AP56" s="50"/>
      <c r="AQ56" s="8"/>
    </row>
    <row r="57" spans="1:43" x14ac:dyDescent="0.2">
      <c r="A57" s="42">
        <v>41974</v>
      </c>
      <c r="C57" s="44">
        <v>5.8290000000000006</v>
      </c>
      <c r="D57" s="1"/>
      <c r="E57" s="44"/>
      <c r="F57" s="71"/>
      <c r="G57" s="1">
        <f t="shared" si="8"/>
        <v>5.9883075268817212</v>
      </c>
      <c r="I57" s="82">
        <v>45.322803477199329</v>
      </c>
      <c r="J57" s="84"/>
      <c r="K57" s="86">
        <v>36.381238488571491</v>
      </c>
      <c r="L57" s="46"/>
      <c r="M57" s="6">
        <f t="shared" si="5"/>
        <v>7.5685497569628284</v>
      </c>
      <c r="N57" s="49"/>
      <c r="O57" s="11"/>
      <c r="P57" s="11"/>
      <c r="Q57" s="6">
        <f t="shared" si="6"/>
        <v>0.8027137709359462</v>
      </c>
      <c r="R57" s="6" t="e">
        <f t="shared" si="7"/>
        <v>#DIV/0!</v>
      </c>
      <c r="S57" s="46"/>
      <c r="T57" s="6">
        <f t="shared" si="9"/>
        <v>45.322803477199329</v>
      </c>
      <c r="U57" s="10">
        <f t="shared" si="10"/>
        <v>36.381238488571491</v>
      </c>
      <c r="AC57" s="4"/>
      <c r="AD57" s="50"/>
      <c r="AE57" s="50"/>
      <c r="AF57" s="50"/>
      <c r="AG57" s="50"/>
      <c r="AH57" s="50"/>
      <c r="AI57" s="8"/>
      <c r="AK57" s="4"/>
      <c r="AL57" s="50"/>
      <c r="AM57" s="50"/>
      <c r="AN57" s="50"/>
      <c r="AO57" s="50"/>
      <c r="AP57" s="50"/>
      <c r="AQ57" s="8"/>
    </row>
    <row r="58" spans="1:43" x14ac:dyDescent="0.2">
      <c r="A58" s="42">
        <v>42005</v>
      </c>
      <c r="C58" s="44">
        <v>5.9660000000000002</v>
      </c>
      <c r="D58" s="1"/>
      <c r="E58" s="44"/>
      <c r="F58" s="71"/>
      <c r="G58" s="1">
        <f t="shared" si="8"/>
        <v>6.0620516129032262</v>
      </c>
      <c r="I58" s="82">
        <v>41.782659918672465</v>
      </c>
      <c r="J58" s="84"/>
      <c r="K58" s="86">
        <v>32.103901660633888</v>
      </c>
      <c r="L58" s="46"/>
      <c r="M58" s="6">
        <f t="shared" si="5"/>
        <v>6.8924949153743666</v>
      </c>
      <c r="N58" s="49"/>
      <c r="O58" s="11"/>
      <c r="P58" s="11"/>
      <c r="Q58" s="6">
        <f t="shared" si="6"/>
        <v>0.7683546649045867</v>
      </c>
      <c r="R58" s="6" t="e">
        <f t="shared" si="7"/>
        <v>#DIV/0!</v>
      </c>
      <c r="S58" s="46"/>
      <c r="T58" s="6">
        <f t="shared" si="9"/>
        <v>41.782659918672465</v>
      </c>
      <c r="U58" s="10">
        <f t="shared" si="10"/>
        <v>32.103901660633888</v>
      </c>
      <c r="AC58" s="4"/>
      <c r="AD58" s="50"/>
      <c r="AE58" s="50"/>
      <c r="AF58" s="50"/>
      <c r="AG58" s="50"/>
      <c r="AH58" s="50"/>
      <c r="AI58" s="8"/>
      <c r="AK58" s="4"/>
      <c r="AL58" s="50"/>
      <c r="AM58" s="50"/>
      <c r="AN58" s="50"/>
      <c r="AO58" s="50"/>
      <c r="AP58" s="50"/>
      <c r="AQ58" s="8"/>
    </row>
    <row r="59" spans="1:43" x14ac:dyDescent="0.2">
      <c r="A59" s="42">
        <v>42036</v>
      </c>
      <c r="C59" s="44">
        <v>5.9359999999999999</v>
      </c>
      <c r="D59" s="1"/>
      <c r="E59" s="44"/>
      <c r="F59" s="71"/>
      <c r="G59" s="1">
        <f t="shared" si="8"/>
        <v>5.9183125000000008</v>
      </c>
      <c r="I59" s="82">
        <v>40.8080708133255</v>
      </c>
      <c r="J59" s="84"/>
      <c r="K59" s="86">
        <v>27.094260573511729</v>
      </c>
      <c r="L59" s="46"/>
      <c r="M59" s="6">
        <f t="shared" si="5"/>
        <v>6.8952206922708958</v>
      </c>
      <c r="N59" s="49"/>
      <c r="O59" s="11"/>
      <c r="P59" s="11"/>
      <c r="Q59" s="6">
        <f t="shared" si="6"/>
        <v>0.66394367666761511</v>
      </c>
      <c r="R59" s="6" t="e">
        <f t="shared" si="7"/>
        <v>#DIV/0!</v>
      </c>
      <c r="S59" s="46"/>
      <c r="T59" s="6">
        <f t="shared" si="9"/>
        <v>40.8080708133255</v>
      </c>
      <c r="U59" s="10">
        <f t="shared" si="10"/>
        <v>27.094260573511729</v>
      </c>
      <c r="AC59" s="4"/>
      <c r="AD59" s="50"/>
      <c r="AE59" s="50"/>
      <c r="AF59" s="50"/>
      <c r="AG59" s="50"/>
      <c r="AH59" s="50"/>
      <c r="AI59" s="8"/>
      <c r="AK59" s="4"/>
      <c r="AL59" s="50"/>
      <c r="AM59" s="50"/>
      <c r="AN59" s="50"/>
      <c r="AO59" s="50"/>
      <c r="AP59" s="50"/>
      <c r="AQ59" s="8"/>
    </row>
    <row r="60" spans="1:43" x14ac:dyDescent="0.2">
      <c r="A60" s="42">
        <v>42064</v>
      </c>
      <c r="C60" s="44">
        <v>5.8260000000000005</v>
      </c>
      <c r="D60" s="1"/>
      <c r="E60" s="44"/>
      <c r="F60" s="71"/>
      <c r="G60" s="1">
        <f t="shared" si="8"/>
        <v>5.7268032258064521</v>
      </c>
      <c r="I60" s="82">
        <v>36.877526586513326</v>
      </c>
      <c r="J60" s="84"/>
      <c r="K60" s="86">
        <v>23.303322082054372</v>
      </c>
      <c r="L60" s="46"/>
      <c r="M60" s="6">
        <f t="shared" si="5"/>
        <v>6.439461097656312</v>
      </c>
      <c r="N60" s="49"/>
      <c r="O60" s="11"/>
      <c r="P60" s="11"/>
      <c r="Q60" s="6">
        <f t="shared" si="6"/>
        <v>0.63191120010138513</v>
      </c>
      <c r="R60" s="6" t="e">
        <f t="shared" si="7"/>
        <v>#DIV/0!</v>
      </c>
      <c r="S60" s="46"/>
      <c r="T60" s="6">
        <f t="shared" si="9"/>
        <v>36.877526586513326</v>
      </c>
      <c r="U60" s="10">
        <f t="shared" si="10"/>
        <v>23.303322082054372</v>
      </c>
      <c r="AC60" s="4"/>
      <c r="AD60" s="50"/>
      <c r="AE60" s="50"/>
      <c r="AF60" s="50"/>
      <c r="AG60" s="50"/>
      <c r="AH60" s="50"/>
      <c r="AI60" s="8"/>
      <c r="AK60" s="4"/>
      <c r="AL60" s="50"/>
      <c r="AM60" s="50"/>
      <c r="AN60" s="50"/>
      <c r="AO60" s="50"/>
      <c r="AP60" s="50"/>
      <c r="AQ60" s="8"/>
    </row>
    <row r="61" spans="1:43" x14ac:dyDescent="0.2">
      <c r="A61" s="42">
        <v>42095</v>
      </c>
      <c r="C61" s="44">
        <v>5.5760000000000005</v>
      </c>
      <c r="D61" s="1"/>
      <c r="E61" s="44"/>
      <c r="F61" s="71"/>
      <c r="G61" s="1">
        <f t="shared" si="8"/>
        <v>5.4036866666666672</v>
      </c>
      <c r="I61" s="82">
        <v>36.765664083653995</v>
      </c>
      <c r="J61" s="84"/>
      <c r="K61" s="86">
        <v>21.024933434655416</v>
      </c>
      <c r="L61" s="46"/>
      <c r="M61" s="6">
        <f t="shared" si="5"/>
        <v>6.8038112406568096</v>
      </c>
      <c r="N61" s="49"/>
      <c r="O61" s="11"/>
      <c r="P61" s="11"/>
      <c r="Q61" s="6">
        <f t="shared" si="6"/>
        <v>0.57186328490672078</v>
      </c>
      <c r="R61" s="6" t="e">
        <f t="shared" si="7"/>
        <v>#DIV/0!</v>
      </c>
      <c r="S61" s="46"/>
      <c r="T61" s="6">
        <f t="shared" si="9"/>
        <v>36.765664083653995</v>
      </c>
      <c r="U61" s="10">
        <f t="shared" si="10"/>
        <v>21.024933434655416</v>
      </c>
      <c r="AC61" s="4"/>
      <c r="AD61" s="50"/>
      <c r="AE61" s="50"/>
      <c r="AF61" s="50"/>
      <c r="AG61" s="50"/>
      <c r="AH61" s="50"/>
      <c r="AI61" s="8"/>
      <c r="AK61" s="4"/>
      <c r="AL61" s="50"/>
      <c r="AM61" s="50"/>
      <c r="AN61" s="50"/>
      <c r="AO61" s="50"/>
      <c r="AP61" s="50"/>
      <c r="AQ61" s="8"/>
    </row>
    <row r="62" spans="1:43" x14ac:dyDescent="0.2">
      <c r="A62" s="42">
        <v>42125</v>
      </c>
      <c r="C62" s="44">
        <v>5.5659999999999998</v>
      </c>
      <c r="D62" s="1"/>
      <c r="E62" s="44"/>
      <c r="F62" s="71"/>
      <c r="G62" s="1">
        <f t="shared" si="8"/>
        <v>5.3110725806451615</v>
      </c>
      <c r="I62" s="82">
        <v>29.873857769726477</v>
      </c>
      <c r="J62" s="84"/>
      <c r="K62" s="86">
        <v>13.118739414422958</v>
      </c>
      <c r="L62" s="46"/>
      <c r="M62" s="6">
        <f t="shared" si="5"/>
        <v>5.6248257420909802</v>
      </c>
      <c r="N62" s="49"/>
      <c r="O62" s="11"/>
      <c r="P62" s="11"/>
      <c r="Q62" s="6">
        <f t="shared" si="6"/>
        <v>0.439137774422867</v>
      </c>
      <c r="R62" s="6" t="e">
        <f t="shared" si="7"/>
        <v>#DIV/0!</v>
      </c>
      <c r="S62" s="46"/>
      <c r="T62" s="6">
        <f t="shared" si="9"/>
        <v>29.873857769726477</v>
      </c>
      <c r="U62" s="10">
        <f t="shared" si="10"/>
        <v>13.118739414422958</v>
      </c>
      <c r="AC62" s="4"/>
      <c r="AD62" s="50"/>
      <c r="AE62" s="50"/>
      <c r="AF62" s="50"/>
      <c r="AG62" s="50"/>
      <c r="AH62" s="50"/>
      <c r="AI62" s="8"/>
      <c r="AK62" s="4"/>
      <c r="AL62" s="50"/>
      <c r="AM62" s="50"/>
      <c r="AN62" s="50"/>
      <c r="AO62" s="50"/>
      <c r="AP62" s="50"/>
      <c r="AQ62" s="8"/>
    </row>
    <row r="63" spans="1:43" x14ac:dyDescent="0.2">
      <c r="A63" s="42">
        <v>42156</v>
      </c>
      <c r="C63" s="44">
        <v>5.5860000000000003</v>
      </c>
      <c r="D63" s="1"/>
      <c r="E63" s="44"/>
      <c r="F63" s="71"/>
      <c r="G63" s="1">
        <f t="shared" si="8"/>
        <v>5.1969316666666669</v>
      </c>
      <c r="I63" s="82">
        <v>47.360797160837159</v>
      </c>
      <c r="J63" s="84"/>
      <c r="K63" s="86">
        <v>35.183791149518775</v>
      </c>
      <c r="L63" s="46"/>
      <c r="M63" s="6">
        <f t="shared" si="5"/>
        <v>9.113222993600484</v>
      </c>
      <c r="N63" s="49"/>
      <c r="O63" s="11"/>
      <c r="P63" s="11"/>
      <c r="Q63" s="6">
        <f t="shared" si="6"/>
        <v>0.74288849129871493</v>
      </c>
      <c r="R63" s="6" t="e">
        <f t="shared" si="7"/>
        <v>#DIV/0!</v>
      </c>
      <c r="S63" s="46"/>
      <c r="T63" s="6">
        <f t="shared" si="9"/>
        <v>47.360797160837159</v>
      </c>
      <c r="U63" s="10">
        <f t="shared" si="10"/>
        <v>35.183791149518775</v>
      </c>
      <c r="AC63" s="4"/>
      <c r="AD63" s="50"/>
      <c r="AE63" s="50"/>
      <c r="AF63" s="50"/>
      <c r="AG63" s="50"/>
      <c r="AH63" s="50"/>
      <c r="AI63" s="8"/>
      <c r="AK63" s="4"/>
      <c r="AL63" s="50"/>
      <c r="AM63" s="50"/>
      <c r="AN63" s="50"/>
      <c r="AO63" s="50"/>
      <c r="AP63" s="50"/>
      <c r="AQ63" s="8"/>
    </row>
    <row r="64" spans="1:43" x14ac:dyDescent="0.2">
      <c r="A64" s="42">
        <v>42186</v>
      </c>
      <c r="C64" s="44">
        <v>5.6260000000000003</v>
      </c>
      <c r="D64" s="1"/>
      <c r="E64" s="44"/>
      <c r="F64" s="71"/>
      <c r="G64" s="1">
        <f t="shared" si="8"/>
        <v>5.4410741935483875</v>
      </c>
      <c r="I64" s="82">
        <v>55.652124706571108</v>
      </c>
      <c r="J64" s="84"/>
      <c r="K64" s="86">
        <v>36.865112649163549</v>
      </c>
      <c r="L64" s="46"/>
      <c r="M64" s="6">
        <f t="shared" si="5"/>
        <v>10.228150311304185</v>
      </c>
      <c r="N64" s="49"/>
      <c r="O64" s="11"/>
      <c r="P64" s="11"/>
      <c r="Q64" s="6">
        <f t="shared" si="6"/>
        <v>0.66242057861289005</v>
      </c>
      <c r="R64" s="6" t="e">
        <f t="shared" si="7"/>
        <v>#DIV/0!</v>
      </c>
      <c r="S64" s="46"/>
      <c r="T64" s="6">
        <f t="shared" si="9"/>
        <v>55.652124706571108</v>
      </c>
      <c r="U64" s="10">
        <f t="shared" si="10"/>
        <v>36.865112649163549</v>
      </c>
      <c r="AC64" s="4"/>
      <c r="AD64" s="50"/>
      <c r="AE64" s="50"/>
      <c r="AF64" s="50"/>
      <c r="AG64" s="50"/>
      <c r="AH64" s="50"/>
      <c r="AI64" s="8"/>
      <c r="AK64" s="4"/>
      <c r="AL64" s="50"/>
      <c r="AM64" s="50"/>
      <c r="AN64" s="50"/>
      <c r="AO64" s="50"/>
      <c r="AP64" s="50"/>
      <c r="AQ64" s="8"/>
    </row>
    <row r="65" spans="1:43" x14ac:dyDescent="0.2">
      <c r="A65" s="42">
        <v>42217</v>
      </c>
      <c r="C65" s="44">
        <v>5.6610000000000005</v>
      </c>
      <c r="D65" s="1"/>
      <c r="E65" s="44"/>
      <c r="F65" s="71"/>
      <c r="G65" s="1">
        <f t="shared" si="8"/>
        <v>5.5060854838709687</v>
      </c>
      <c r="I65" s="82">
        <v>54.296811550056901</v>
      </c>
      <c r="J65" s="84"/>
      <c r="K65" s="86">
        <v>36.688131438674624</v>
      </c>
      <c r="L65" s="46"/>
      <c r="M65" s="6">
        <f t="shared" si="5"/>
        <v>9.8612365734438914</v>
      </c>
      <c r="N65" s="49"/>
      <c r="O65" s="11"/>
      <c r="P65" s="11"/>
      <c r="Q65" s="6">
        <f t="shared" si="6"/>
        <v>0.67569587221252181</v>
      </c>
      <c r="R65" s="6" t="e">
        <f t="shared" si="7"/>
        <v>#DIV/0!</v>
      </c>
      <c r="S65" s="46"/>
      <c r="T65" s="6">
        <f t="shared" si="9"/>
        <v>54.296811550056901</v>
      </c>
      <c r="U65" s="10">
        <f t="shared" si="10"/>
        <v>36.688131438674624</v>
      </c>
      <c r="AC65" s="4"/>
      <c r="AD65" s="50"/>
      <c r="AE65" s="50"/>
      <c r="AF65" s="50"/>
      <c r="AG65" s="50"/>
      <c r="AH65" s="50"/>
      <c r="AI65" s="8"/>
      <c r="AK65" s="4"/>
      <c r="AL65" s="50"/>
      <c r="AM65" s="50"/>
      <c r="AN65" s="50"/>
      <c r="AO65" s="50"/>
      <c r="AP65" s="50"/>
      <c r="AQ65" s="8"/>
    </row>
    <row r="66" spans="1:43" x14ac:dyDescent="0.2">
      <c r="A66" s="42">
        <v>42248</v>
      </c>
      <c r="C66" s="44">
        <v>5.6760000000000002</v>
      </c>
      <c r="D66" s="1"/>
      <c r="E66" s="44"/>
      <c r="F66" s="71"/>
      <c r="G66" s="1">
        <f t="shared" si="8"/>
        <v>5.1770947619047618</v>
      </c>
      <c r="I66" s="82">
        <v>44.650170847808752</v>
      </c>
      <c r="J66" s="84"/>
      <c r="K66" s="86">
        <v>34.033413281340778</v>
      </c>
      <c r="L66" s="46"/>
      <c r="M66" s="6">
        <f t="shared" si="5"/>
        <v>8.6245612455007521</v>
      </c>
      <c r="N66" s="49"/>
      <c r="O66" s="11"/>
      <c r="P66" s="11"/>
      <c r="Q66" s="6">
        <f t="shared" si="6"/>
        <v>0.7622235847057458</v>
      </c>
      <c r="R66" s="6" t="e">
        <f t="shared" si="7"/>
        <v>#DIV/0!</v>
      </c>
      <c r="S66" s="46"/>
      <c r="T66" s="6">
        <f t="shared" si="9"/>
        <v>44.650170847808752</v>
      </c>
      <c r="U66" s="10">
        <f t="shared" si="10"/>
        <v>34.033413281340778</v>
      </c>
      <c r="AC66" s="4"/>
      <c r="AD66" s="50"/>
      <c r="AE66" s="50"/>
      <c r="AF66" s="50"/>
      <c r="AG66" s="50"/>
      <c r="AH66" s="50"/>
      <c r="AI66" s="8"/>
      <c r="AK66" s="4"/>
      <c r="AL66" s="50"/>
      <c r="AM66" s="50"/>
      <c r="AN66" s="50"/>
      <c r="AO66" s="50"/>
      <c r="AP66" s="50"/>
      <c r="AQ66" s="8"/>
    </row>
    <row r="67" spans="1:43" x14ac:dyDescent="0.2">
      <c r="A67" s="42">
        <v>42278</v>
      </c>
      <c r="C67" s="44">
        <v>5.7460000000000004</v>
      </c>
      <c r="E67" s="44"/>
      <c r="G67" s="1">
        <f t="shared" si="8"/>
        <v>5.7012698924731193</v>
      </c>
      <c r="I67" s="82">
        <v>44.092100724538206</v>
      </c>
      <c r="J67" s="84"/>
      <c r="K67" s="86">
        <v>33.944922676096319</v>
      </c>
      <c r="M67" s="6">
        <f t="shared" si="5"/>
        <v>7.733733283307477</v>
      </c>
      <c r="O67" s="11"/>
      <c r="P67" s="11"/>
      <c r="Q67" s="6">
        <f t="shared" si="6"/>
        <v>0.76986403728333219</v>
      </c>
      <c r="R67" s="6" t="e">
        <f t="shared" si="7"/>
        <v>#DIV/0!</v>
      </c>
      <c r="S67" s="40"/>
      <c r="T67" s="6">
        <f t="shared" si="9"/>
        <v>44.092100724538206</v>
      </c>
      <c r="U67" s="10">
        <f t="shared" si="10"/>
        <v>33.944922676096319</v>
      </c>
      <c r="AD67" s="14"/>
      <c r="AE67" s="14"/>
      <c r="AF67" s="14"/>
      <c r="AG67" s="14"/>
      <c r="AH67" s="14"/>
      <c r="AL67" s="14"/>
      <c r="AM67" s="14"/>
      <c r="AN67" s="14"/>
      <c r="AO67" s="14"/>
      <c r="AP67" s="14"/>
    </row>
    <row r="68" spans="1:43" x14ac:dyDescent="0.2">
      <c r="A68" s="42">
        <v>42309</v>
      </c>
      <c r="C68" s="44">
        <v>5.8810000000000002</v>
      </c>
      <c r="E68" s="44"/>
      <c r="G68" s="1">
        <f t="shared" si="8"/>
        <v>5.8390233333333335</v>
      </c>
      <c r="I68" s="82">
        <v>45.128516667754951</v>
      </c>
      <c r="J68" s="84"/>
      <c r="K68" s="86">
        <v>35.44926296525216</v>
      </c>
      <c r="M68" s="6">
        <f t="shared" si="5"/>
        <v>7.7287782718950631</v>
      </c>
      <c r="O68" s="11"/>
      <c r="P68" s="11"/>
      <c r="Q68" s="6">
        <f t="shared" si="6"/>
        <v>0.78551801793612297</v>
      </c>
      <c r="R68" s="6" t="e">
        <f t="shared" si="7"/>
        <v>#DIV/0!</v>
      </c>
      <c r="S68" s="40"/>
      <c r="T68" s="6">
        <f t="shared" si="9"/>
        <v>45.128516667754951</v>
      </c>
      <c r="U68" s="10">
        <f t="shared" si="10"/>
        <v>35.44926296525216</v>
      </c>
      <c r="AC68" s="4"/>
      <c r="AD68" s="14"/>
      <c r="AE68" s="14"/>
      <c r="AF68" s="14"/>
      <c r="AG68" s="14"/>
      <c r="AH68" s="14"/>
      <c r="AI68" s="9"/>
      <c r="AK68" s="4"/>
      <c r="AL68" s="14"/>
      <c r="AM68" s="14"/>
      <c r="AN68" s="14"/>
      <c r="AO68" s="14"/>
      <c r="AP68" s="14"/>
      <c r="AQ68" s="9"/>
    </row>
    <row r="69" spans="1:43" x14ac:dyDescent="0.2">
      <c r="A69" s="42">
        <v>42339</v>
      </c>
      <c r="C69" s="44">
        <v>6.0910000000000002</v>
      </c>
      <c r="E69" s="44"/>
      <c r="G69" s="1">
        <f t="shared" si="8"/>
        <v>6.2503075268817208</v>
      </c>
      <c r="I69" s="82">
        <v>49.991699170541182</v>
      </c>
      <c r="J69" s="84"/>
      <c r="K69" s="86">
        <v>40.670208674675401</v>
      </c>
      <c r="M69" s="6">
        <f t="shared" si="5"/>
        <v>7.9982783175921659</v>
      </c>
      <c r="O69" s="11"/>
      <c r="P69" s="11"/>
      <c r="Q69" s="6">
        <f t="shared" si="6"/>
        <v>0.8135392345023813</v>
      </c>
      <c r="R69" s="6" t="e">
        <f t="shared" si="7"/>
        <v>#DIV/0!</v>
      </c>
      <c r="S69" s="40"/>
      <c r="T69" s="6">
        <f t="shared" si="9"/>
        <v>49.991699170541182</v>
      </c>
      <c r="U69" s="10">
        <f t="shared" si="10"/>
        <v>40.670208674675401</v>
      </c>
      <c r="AC69" s="4"/>
      <c r="AE69" s="5"/>
      <c r="AF69" s="5"/>
      <c r="AG69" s="5"/>
      <c r="AK69" s="4"/>
      <c r="AM69" s="5"/>
      <c r="AN69" s="5"/>
      <c r="AO69" s="5"/>
      <c r="AP69"/>
    </row>
    <row r="70" spans="1:43" x14ac:dyDescent="0.2">
      <c r="A70" s="42">
        <v>42370</v>
      </c>
      <c r="C70" s="44">
        <v>6.226</v>
      </c>
      <c r="E70" s="44"/>
      <c r="G70" s="1">
        <f t="shared" si="8"/>
        <v>6.322051612903226</v>
      </c>
      <c r="I70" s="82"/>
      <c r="J70" s="84"/>
      <c r="K70" s="86"/>
      <c r="M70" s="87">
        <f t="shared" ref="M70:M81" si="11">M58</f>
        <v>6.8924949153743666</v>
      </c>
      <c r="O70" s="49">
        <f>G70*$M70</f>
        <v>43.574708596669801</v>
      </c>
      <c r="Q70" s="87">
        <f t="shared" ref="Q70:Q81" si="12">Q58</f>
        <v>0.7683546649045867</v>
      </c>
      <c r="R70" s="6"/>
      <c r="S70" s="40"/>
      <c r="T70" s="1">
        <f t="shared" ref="T70:T101" si="13">O70</f>
        <v>43.574708596669801</v>
      </c>
      <c r="U70" s="10">
        <f t="shared" ref="U70:U101" si="14">T70*Q70</f>
        <v>33.480830622109238</v>
      </c>
    </row>
    <row r="71" spans="1:43" x14ac:dyDescent="0.2">
      <c r="A71" s="42">
        <v>42401</v>
      </c>
      <c r="C71" s="44">
        <v>6.1960000000000006</v>
      </c>
      <c r="E71" s="44"/>
      <c r="G71" s="1">
        <f t="shared" si="8"/>
        <v>6.1783125000000014</v>
      </c>
      <c r="I71" s="82"/>
      <c r="J71" s="84"/>
      <c r="K71" s="86"/>
      <c r="M71" s="87">
        <f t="shared" si="11"/>
        <v>6.8952206922708958</v>
      </c>
      <c r="O71" s="49">
        <f t="shared" ref="O71:O129" si="15">G71*$M71</f>
        <v>42.600828193315941</v>
      </c>
      <c r="Q71" s="87">
        <f t="shared" si="12"/>
        <v>0.66394367666761511</v>
      </c>
      <c r="R71" s="6"/>
      <c r="S71" s="40"/>
      <c r="T71" s="1">
        <f t="shared" si="13"/>
        <v>42.600828193315941</v>
      </c>
      <c r="U71" s="10">
        <f t="shared" si="14"/>
        <v>28.284550499755582</v>
      </c>
    </row>
    <row r="72" spans="1:43" x14ac:dyDescent="0.2">
      <c r="A72" s="42">
        <v>42430</v>
      </c>
      <c r="C72" s="44">
        <v>6.0860000000000003</v>
      </c>
      <c r="E72" s="44"/>
      <c r="G72" s="1">
        <f t="shared" si="8"/>
        <v>5.9868032258064519</v>
      </c>
      <c r="I72" s="82"/>
      <c r="J72" s="84"/>
      <c r="K72" s="86"/>
      <c r="M72" s="87">
        <f t="shared" si="11"/>
        <v>6.439461097656312</v>
      </c>
      <c r="O72" s="49">
        <f t="shared" si="15"/>
        <v>38.551786471903966</v>
      </c>
      <c r="Q72" s="87">
        <f t="shared" si="12"/>
        <v>0.63191120010138513</v>
      </c>
      <c r="R72" s="6"/>
      <c r="S72" s="40"/>
      <c r="T72" s="1">
        <f t="shared" si="13"/>
        <v>38.551786471903966</v>
      </c>
      <c r="U72" s="10">
        <f t="shared" si="14"/>
        <v>24.361305655513181</v>
      </c>
    </row>
    <row r="73" spans="1:43" x14ac:dyDescent="0.2">
      <c r="A73" s="42">
        <v>42461</v>
      </c>
      <c r="C73" s="44">
        <v>5.8210000000000006</v>
      </c>
      <c r="E73" s="81"/>
      <c r="G73" s="1">
        <f t="shared" si="8"/>
        <v>5.6486866666666673</v>
      </c>
      <c r="I73" s="82"/>
      <c r="J73" s="84"/>
      <c r="K73" s="86"/>
      <c r="M73" s="87">
        <f t="shared" si="11"/>
        <v>6.8038112406568096</v>
      </c>
      <c r="O73" s="49">
        <f t="shared" si="15"/>
        <v>38.432597837614914</v>
      </c>
      <c r="Q73" s="87">
        <f t="shared" si="12"/>
        <v>0.57186328490672078</v>
      </c>
      <c r="R73" s="6"/>
      <c r="S73" s="40"/>
      <c r="T73" s="1">
        <f t="shared" si="13"/>
        <v>38.432597837614914</v>
      </c>
      <c r="U73" s="10">
        <f t="shared" si="14"/>
        <v>21.978191646917399</v>
      </c>
    </row>
    <row r="74" spans="1:43" x14ac:dyDescent="0.2">
      <c r="A74" s="42">
        <v>42491</v>
      </c>
      <c r="C74" s="44">
        <v>5.8109999999999999</v>
      </c>
      <c r="E74" s="81"/>
      <c r="G74" s="1">
        <f t="shared" si="8"/>
        <v>5.5560725806451616</v>
      </c>
      <c r="I74" s="82"/>
      <c r="J74" s="84"/>
      <c r="K74" s="86"/>
      <c r="M74" s="87">
        <f t="shared" si="11"/>
        <v>5.6248257420909802</v>
      </c>
      <c r="O74" s="49">
        <f t="shared" si="15"/>
        <v>31.251940076538769</v>
      </c>
      <c r="Q74" s="87">
        <f t="shared" si="12"/>
        <v>0.439137774422867</v>
      </c>
      <c r="R74" s="6"/>
      <c r="S74" s="40"/>
      <c r="T74" s="1">
        <f t="shared" si="13"/>
        <v>31.251940076538769</v>
      </c>
      <c r="U74" s="10">
        <f t="shared" si="14"/>
        <v>13.723907411608039</v>
      </c>
    </row>
    <row r="75" spans="1:43" x14ac:dyDescent="0.2">
      <c r="A75" s="42">
        <v>42522</v>
      </c>
      <c r="C75" s="44">
        <v>5.8310000000000004</v>
      </c>
      <c r="E75" s="81"/>
      <c r="G75" s="1">
        <f t="shared" si="8"/>
        <v>5.4419316666666671</v>
      </c>
      <c r="I75" s="82"/>
      <c r="J75" s="84"/>
      <c r="K75" s="86"/>
      <c r="M75" s="87">
        <f t="shared" si="11"/>
        <v>9.113222993600484</v>
      </c>
      <c r="O75" s="49">
        <f t="shared" si="15"/>
        <v>49.593536794269276</v>
      </c>
      <c r="Q75" s="87">
        <f t="shared" si="12"/>
        <v>0.74288849129871493</v>
      </c>
      <c r="R75" s="6"/>
      <c r="S75" s="40"/>
      <c r="T75" s="1">
        <f t="shared" si="13"/>
        <v>49.593536794269276</v>
      </c>
      <c r="U75" s="10">
        <f t="shared" si="14"/>
        <v>36.842467727262012</v>
      </c>
    </row>
    <row r="76" spans="1:43" x14ac:dyDescent="0.2">
      <c r="A76" s="42">
        <v>42552</v>
      </c>
      <c r="C76" s="44">
        <v>5.8710000000000004</v>
      </c>
      <c r="E76" s="81"/>
      <c r="G76" s="1">
        <f t="shared" si="8"/>
        <v>5.6860741935483876</v>
      </c>
      <c r="I76" s="82"/>
      <c r="J76" s="84"/>
      <c r="K76" s="86"/>
      <c r="M76" s="87">
        <f t="shared" si="11"/>
        <v>10.228150311304185</v>
      </c>
      <c r="O76" s="49">
        <f t="shared" si="15"/>
        <v>58.158021532840635</v>
      </c>
      <c r="Q76" s="87">
        <f t="shared" si="12"/>
        <v>0.66242057861289005</v>
      </c>
      <c r="R76" s="6"/>
      <c r="S76" s="40"/>
      <c r="T76" s="1">
        <f t="shared" si="13"/>
        <v>58.158021532840635</v>
      </c>
      <c r="U76" s="10">
        <f t="shared" si="14"/>
        <v>38.525070274765213</v>
      </c>
    </row>
    <row r="77" spans="1:43" x14ac:dyDescent="0.2">
      <c r="A77" s="42">
        <v>42583</v>
      </c>
      <c r="C77" s="44">
        <v>5.9060000000000006</v>
      </c>
      <c r="E77" s="81"/>
      <c r="G77" s="1">
        <f t="shared" si="8"/>
        <v>5.751085483870968</v>
      </c>
      <c r="I77" s="82"/>
      <c r="J77" s="84"/>
      <c r="K77" s="86"/>
      <c r="M77" s="87">
        <f t="shared" si="11"/>
        <v>9.8612365734438914</v>
      </c>
      <c r="O77" s="49">
        <f t="shared" si="15"/>
        <v>56.71281451055065</v>
      </c>
      <c r="Q77" s="87">
        <f t="shared" si="12"/>
        <v>0.67569587221252181</v>
      </c>
      <c r="R77" s="6"/>
      <c r="S77" s="40"/>
      <c r="T77" s="1">
        <f t="shared" si="13"/>
        <v>56.71281451055065</v>
      </c>
      <c r="U77" s="10">
        <f t="shared" si="14"/>
        <v>38.320614666333483</v>
      </c>
    </row>
    <row r="78" spans="1:43" x14ac:dyDescent="0.2">
      <c r="A78" s="42">
        <v>42614</v>
      </c>
      <c r="C78" s="44">
        <v>5.9240000000000004</v>
      </c>
      <c r="E78" s="81"/>
      <c r="G78" s="1">
        <f t="shared" si="8"/>
        <v>5.425094761904762</v>
      </c>
      <c r="I78" s="82"/>
      <c r="J78" s="84"/>
      <c r="K78" s="86"/>
      <c r="M78" s="87">
        <f t="shared" si="11"/>
        <v>8.6245612455007521</v>
      </c>
      <c r="O78" s="49">
        <f t="shared" si="15"/>
        <v>46.78906203669294</v>
      </c>
      <c r="Q78" s="87">
        <f t="shared" si="12"/>
        <v>0.7622235847057458</v>
      </c>
      <c r="R78" s="6"/>
      <c r="S78" s="40"/>
      <c r="T78" s="1">
        <f t="shared" si="13"/>
        <v>46.78906203669294</v>
      </c>
      <c r="U78" s="10">
        <f t="shared" si="14"/>
        <v>35.663726590627618</v>
      </c>
    </row>
    <row r="79" spans="1:43" x14ac:dyDescent="0.2">
      <c r="A79" s="42">
        <v>42644</v>
      </c>
      <c r="C79" s="44">
        <v>5.9960000000000004</v>
      </c>
      <c r="E79" s="81"/>
      <c r="G79" s="1">
        <f t="shared" si="8"/>
        <v>5.9512698924731193</v>
      </c>
      <c r="I79" s="82"/>
      <c r="J79" s="84"/>
      <c r="K79" s="86"/>
      <c r="M79" s="87">
        <f t="shared" si="11"/>
        <v>7.733733283307477</v>
      </c>
      <c r="O79" s="49">
        <f t="shared" si="15"/>
        <v>46.02553404536507</v>
      </c>
      <c r="Q79" s="87">
        <f t="shared" si="12"/>
        <v>0.76986403728333219</v>
      </c>
      <c r="R79" s="6"/>
      <c r="S79" s="40"/>
      <c r="T79" s="1">
        <f t="shared" si="13"/>
        <v>46.02553404536507</v>
      </c>
      <c r="U79" s="10">
        <f t="shared" si="14"/>
        <v>35.433403458286207</v>
      </c>
    </row>
    <row r="80" spans="1:43" x14ac:dyDescent="0.2">
      <c r="A80" s="42">
        <v>42675</v>
      </c>
      <c r="C80" s="44">
        <v>6.1360000000000001</v>
      </c>
      <c r="E80" s="81"/>
      <c r="G80" s="1">
        <f t="shared" si="8"/>
        <v>6.0940233333333333</v>
      </c>
      <c r="I80" s="82"/>
      <c r="J80" s="84"/>
      <c r="K80" s="86"/>
      <c r="M80" s="87">
        <f t="shared" si="11"/>
        <v>7.7287782718950631</v>
      </c>
      <c r="O80" s="49">
        <f t="shared" si="15"/>
        <v>47.099355127088195</v>
      </c>
      <c r="Q80" s="87">
        <f t="shared" si="12"/>
        <v>0.78551801793612297</v>
      </c>
      <c r="R80" s="6"/>
      <c r="S80" s="40"/>
      <c r="T80" s="1">
        <f t="shared" si="13"/>
        <v>47.099355127088195</v>
      </c>
      <c r="U80" s="10">
        <f t="shared" si="14"/>
        <v>36.997392085499889</v>
      </c>
    </row>
    <row r="81" spans="1:21" x14ac:dyDescent="0.2">
      <c r="A81" s="42">
        <v>42705</v>
      </c>
      <c r="C81" s="44">
        <v>6.3460000000000001</v>
      </c>
      <c r="E81" s="81"/>
      <c r="G81" s="1">
        <f t="shared" si="8"/>
        <v>6.5053075268817206</v>
      </c>
      <c r="I81" s="82"/>
      <c r="J81" s="84"/>
      <c r="K81" s="86"/>
      <c r="M81" s="87">
        <f t="shared" si="11"/>
        <v>7.9982783175921659</v>
      </c>
      <c r="O81" s="49">
        <f t="shared" si="15"/>
        <v>52.031260141527184</v>
      </c>
      <c r="Q81" s="87">
        <f t="shared" si="12"/>
        <v>0.8135392345023813</v>
      </c>
      <c r="R81" s="6"/>
      <c r="S81" s="40"/>
      <c r="T81" s="1">
        <f t="shared" si="13"/>
        <v>52.031260141527184</v>
      </c>
      <c r="U81" s="10">
        <f t="shared" si="14"/>
        <v>42.329471545732289</v>
      </c>
    </row>
    <row r="82" spans="1:21" x14ac:dyDescent="0.2">
      <c r="A82" s="42">
        <v>42736</v>
      </c>
      <c r="C82" s="44">
        <v>6.4860000000000007</v>
      </c>
      <c r="E82" s="81"/>
      <c r="G82" s="1">
        <f t="shared" si="8"/>
        <v>6.5820516129032267</v>
      </c>
      <c r="M82" s="87">
        <f>M70</f>
        <v>6.8924949153743666</v>
      </c>
      <c r="O82" s="49">
        <f t="shared" si="15"/>
        <v>45.366757274667137</v>
      </c>
      <c r="Q82" s="87">
        <f>Q70</f>
        <v>0.7683546649045867</v>
      </c>
      <c r="T82" s="1">
        <f t="shared" si="13"/>
        <v>45.366757274667137</v>
      </c>
      <c r="U82" s="10">
        <f t="shared" si="14"/>
        <v>34.857759583584588</v>
      </c>
    </row>
    <row r="83" spans="1:21" x14ac:dyDescent="0.2">
      <c r="A83" s="42">
        <v>42767</v>
      </c>
      <c r="C83" s="44">
        <v>6.4560000000000004</v>
      </c>
      <c r="E83" s="81"/>
      <c r="G83" s="1">
        <f t="shared" si="8"/>
        <v>6.4383125000000012</v>
      </c>
      <c r="M83" s="87">
        <f t="shared" ref="M83:M129" si="16">M71</f>
        <v>6.8952206922708958</v>
      </c>
      <c r="O83" s="49">
        <f t="shared" si="15"/>
        <v>44.393585573306368</v>
      </c>
      <c r="Q83" s="87">
        <f t="shared" ref="Q83:Q129" si="17">Q71</f>
        <v>0.66394367666761511</v>
      </c>
      <c r="T83" s="1">
        <f t="shared" si="13"/>
        <v>44.393585573306368</v>
      </c>
      <c r="U83" s="10">
        <f t="shared" si="14"/>
        <v>29.474840425999425</v>
      </c>
    </row>
    <row r="84" spans="1:21" x14ac:dyDescent="0.2">
      <c r="A84" s="42">
        <v>42795</v>
      </c>
      <c r="C84" s="44">
        <v>6.3410000000000002</v>
      </c>
      <c r="E84" s="81"/>
      <c r="G84" s="1">
        <f t="shared" si="8"/>
        <v>6.2418032258064517</v>
      </c>
      <c r="M84" s="87">
        <f t="shared" si="16"/>
        <v>6.439461097656312</v>
      </c>
      <c r="O84" s="49">
        <f t="shared" si="15"/>
        <v>40.193849051806325</v>
      </c>
      <c r="Q84" s="87">
        <f t="shared" si="17"/>
        <v>0.63191120010138513</v>
      </c>
      <c r="T84" s="1">
        <f t="shared" si="13"/>
        <v>40.193849051806325</v>
      </c>
      <c r="U84" s="10">
        <f t="shared" si="14"/>
        <v>25.398943391020854</v>
      </c>
    </row>
    <row r="85" spans="1:21" x14ac:dyDescent="0.2">
      <c r="A85" s="42">
        <v>42826</v>
      </c>
      <c r="C85" s="44">
        <v>6.056</v>
      </c>
      <c r="E85" s="81"/>
      <c r="G85" s="1">
        <f t="shared" si="8"/>
        <v>5.8836866666666667</v>
      </c>
      <c r="M85" s="87">
        <f t="shared" si="16"/>
        <v>6.8038112406568096</v>
      </c>
      <c r="O85" s="49">
        <f t="shared" si="15"/>
        <v>40.031493479169264</v>
      </c>
      <c r="Q85" s="87">
        <f t="shared" si="17"/>
        <v>0.57186328490672078</v>
      </c>
      <c r="T85" s="1">
        <f t="shared" si="13"/>
        <v>40.031493479169264</v>
      </c>
      <c r="U85" s="10">
        <f t="shared" si="14"/>
        <v>22.892541360719708</v>
      </c>
    </row>
    <row r="86" spans="1:21" x14ac:dyDescent="0.2">
      <c r="A86" s="42">
        <v>42856</v>
      </c>
      <c r="C86" s="44">
        <v>6.0440000000000005</v>
      </c>
      <c r="E86" s="81"/>
      <c r="G86" s="1">
        <f t="shared" si="8"/>
        <v>5.7890725806451622</v>
      </c>
      <c r="M86" s="87">
        <f t="shared" si="16"/>
        <v>5.6248257420909802</v>
      </c>
      <c r="O86" s="49">
        <f t="shared" si="15"/>
        <v>32.562524474445972</v>
      </c>
      <c r="Q86" s="87">
        <f t="shared" si="17"/>
        <v>0.439137774422867</v>
      </c>
      <c r="T86" s="1">
        <f t="shared" si="13"/>
        <v>32.562524474445972</v>
      </c>
      <c r="U86" s="10">
        <f t="shared" si="14"/>
        <v>14.299434527298342</v>
      </c>
    </row>
    <row r="87" spans="1:21" x14ac:dyDescent="0.2">
      <c r="A87" s="42">
        <v>42887</v>
      </c>
      <c r="C87" s="44">
        <v>6.069</v>
      </c>
      <c r="E87" s="81"/>
      <c r="G87" s="1">
        <f t="shared" si="8"/>
        <v>5.6799316666666666</v>
      </c>
      <c r="M87" s="87">
        <f t="shared" si="16"/>
        <v>9.113222993600484</v>
      </c>
      <c r="O87" s="49">
        <f t="shared" si="15"/>
        <v>51.762483866746187</v>
      </c>
      <c r="Q87" s="87">
        <f t="shared" si="17"/>
        <v>0.74288849129871493</v>
      </c>
      <c r="T87" s="1">
        <f t="shared" si="13"/>
        <v>51.762483866746187</v>
      </c>
      <c r="U87" s="10">
        <f t="shared" si="14"/>
        <v>38.453753545641149</v>
      </c>
    </row>
    <row r="88" spans="1:21" x14ac:dyDescent="0.2">
      <c r="A88" s="42">
        <v>42917</v>
      </c>
      <c r="C88" s="44">
        <v>6.1110000000000007</v>
      </c>
      <c r="E88" s="81"/>
      <c r="G88" s="1">
        <f t="shared" si="8"/>
        <v>5.9260741935483878</v>
      </c>
      <c r="M88" s="87">
        <f t="shared" si="16"/>
        <v>10.228150311304185</v>
      </c>
      <c r="O88" s="49">
        <f t="shared" si="15"/>
        <v>60.612777607553639</v>
      </c>
      <c r="Q88" s="87">
        <f t="shared" si="17"/>
        <v>0.66242057861289005</v>
      </c>
      <c r="T88" s="1">
        <f t="shared" si="13"/>
        <v>60.612777607553639</v>
      </c>
      <c r="U88" s="10">
        <f t="shared" si="14"/>
        <v>40.15115121413011</v>
      </c>
    </row>
    <row r="89" spans="1:21" x14ac:dyDescent="0.2">
      <c r="A89" s="42">
        <v>42948</v>
      </c>
      <c r="C89" s="44">
        <v>6.1510000000000007</v>
      </c>
      <c r="E89" s="81"/>
      <c r="G89" s="1">
        <f t="shared" si="8"/>
        <v>5.996085483870969</v>
      </c>
      <c r="M89" s="87">
        <f t="shared" si="16"/>
        <v>9.8612365734438914</v>
      </c>
      <c r="O89" s="49">
        <f t="shared" si="15"/>
        <v>59.128817471044414</v>
      </c>
      <c r="Q89" s="87">
        <f t="shared" si="17"/>
        <v>0.67569587221252181</v>
      </c>
      <c r="T89" s="1">
        <f t="shared" si="13"/>
        <v>59.128817471044414</v>
      </c>
      <c r="U89" s="10">
        <f t="shared" si="14"/>
        <v>39.95309789399235</v>
      </c>
    </row>
    <row r="90" spans="1:21" x14ac:dyDescent="0.2">
      <c r="A90" s="42">
        <v>42979</v>
      </c>
      <c r="C90" s="44">
        <v>6.1710000000000003</v>
      </c>
      <c r="E90" s="81"/>
      <c r="G90" s="1">
        <f t="shared" si="8"/>
        <v>5.6720947619047619</v>
      </c>
      <c r="M90" s="87">
        <f t="shared" si="16"/>
        <v>8.6245612455007521</v>
      </c>
      <c r="O90" s="49">
        <f t="shared" si="15"/>
        <v>48.919328664331623</v>
      </c>
      <c r="Q90" s="87">
        <f t="shared" si="17"/>
        <v>0.7622235847057458</v>
      </c>
      <c r="T90" s="1">
        <f t="shared" si="13"/>
        <v>48.919328664331623</v>
      </c>
      <c r="U90" s="10">
        <f t="shared" si="14"/>
        <v>37.287466055925393</v>
      </c>
    </row>
    <row r="91" spans="1:21" x14ac:dyDescent="0.2">
      <c r="A91" s="42">
        <v>43009</v>
      </c>
      <c r="C91" s="44">
        <v>6.2460000000000004</v>
      </c>
      <c r="E91" s="81"/>
      <c r="G91" s="1">
        <f t="shared" si="8"/>
        <v>6.2012698924731193</v>
      </c>
      <c r="M91" s="87">
        <f t="shared" si="16"/>
        <v>7.733733283307477</v>
      </c>
      <c r="O91" s="49">
        <f t="shared" si="15"/>
        <v>47.958967366191942</v>
      </c>
      <c r="Q91" s="87">
        <f t="shared" si="17"/>
        <v>0.76986403728333219</v>
      </c>
      <c r="T91" s="1">
        <f t="shared" si="13"/>
        <v>47.958967366191942</v>
      </c>
      <c r="U91" s="10">
        <f t="shared" si="14"/>
        <v>36.921884240476103</v>
      </c>
    </row>
    <row r="92" spans="1:21" x14ac:dyDescent="0.2">
      <c r="A92" s="42">
        <v>43040</v>
      </c>
      <c r="C92" s="44">
        <v>6.3860000000000001</v>
      </c>
      <c r="E92" s="81"/>
      <c r="G92" s="1">
        <f t="shared" si="8"/>
        <v>6.3440233333333333</v>
      </c>
      <c r="M92" s="87">
        <f t="shared" si="16"/>
        <v>7.7287782718950631</v>
      </c>
      <c r="O92" s="49">
        <f t="shared" si="15"/>
        <v>49.031549695061955</v>
      </c>
      <c r="Q92" s="87">
        <f t="shared" si="17"/>
        <v>0.78551801793612297</v>
      </c>
      <c r="T92" s="1">
        <f t="shared" si="13"/>
        <v>49.031549695061955</v>
      </c>
      <c r="U92" s="10">
        <f t="shared" si="14"/>
        <v>38.515165732801584</v>
      </c>
    </row>
    <row r="93" spans="1:21" x14ac:dyDescent="0.2">
      <c r="A93" s="42">
        <v>43070</v>
      </c>
      <c r="C93" s="44">
        <v>6.5960000000000001</v>
      </c>
      <c r="E93" s="81"/>
      <c r="G93" s="1">
        <f t="shared" si="8"/>
        <v>6.7553075268817206</v>
      </c>
      <c r="M93" s="87">
        <f t="shared" si="16"/>
        <v>7.9982783175921659</v>
      </c>
      <c r="O93" s="49">
        <f t="shared" si="15"/>
        <v>54.030829720925226</v>
      </c>
      <c r="Q93" s="87">
        <f t="shared" si="17"/>
        <v>0.8135392345023813</v>
      </c>
      <c r="T93" s="1">
        <f t="shared" si="13"/>
        <v>54.030829720925226</v>
      </c>
      <c r="U93" s="10">
        <f t="shared" si="14"/>
        <v>43.95619985069002</v>
      </c>
    </row>
    <row r="94" spans="1:21" x14ac:dyDescent="0.2">
      <c r="A94" s="42">
        <v>43101</v>
      </c>
      <c r="C94" s="44">
        <v>6.7360000000000007</v>
      </c>
      <c r="E94" s="81"/>
      <c r="G94" s="1">
        <f t="shared" si="8"/>
        <v>6.8320516129032267</v>
      </c>
      <c r="M94" s="87">
        <f t="shared" si="16"/>
        <v>6.8924949153743666</v>
      </c>
      <c r="O94" s="49">
        <f t="shared" si="15"/>
        <v>47.089881003510733</v>
      </c>
      <c r="Q94" s="87">
        <f t="shared" si="17"/>
        <v>0.7683546649045867</v>
      </c>
      <c r="T94" s="1">
        <f t="shared" si="13"/>
        <v>47.089881003510733</v>
      </c>
      <c r="U94" s="10">
        <f t="shared" si="14"/>
        <v>36.181729738849356</v>
      </c>
    </row>
    <row r="95" spans="1:21" x14ac:dyDescent="0.2">
      <c r="A95" s="42">
        <v>43132</v>
      </c>
      <c r="C95" s="44">
        <v>6.7060000000000004</v>
      </c>
      <c r="E95" s="81"/>
      <c r="G95" s="1">
        <f t="shared" si="8"/>
        <v>6.6883125000000012</v>
      </c>
      <c r="M95" s="87">
        <f t="shared" si="16"/>
        <v>6.8952206922708958</v>
      </c>
      <c r="O95" s="49">
        <f t="shared" si="15"/>
        <v>46.117390746374092</v>
      </c>
      <c r="Q95" s="87">
        <f t="shared" si="17"/>
        <v>0.66394367666761511</v>
      </c>
      <c r="T95" s="1">
        <f t="shared" si="13"/>
        <v>46.117390746374092</v>
      </c>
      <c r="U95" s="10">
        <f t="shared" si="14"/>
        <v>30.619349970464665</v>
      </c>
    </row>
    <row r="96" spans="1:21" x14ac:dyDescent="0.2">
      <c r="A96" s="42">
        <v>43160</v>
      </c>
      <c r="C96" s="44">
        <v>6.5860000000000003</v>
      </c>
      <c r="E96" s="81"/>
      <c r="G96" s="1">
        <f t="shared" si="8"/>
        <v>6.4868032258064519</v>
      </c>
      <c r="M96" s="87">
        <f t="shared" si="16"/>
        <v>6.439461097656312</v>
      </c>
      <c r="O96" s="49">
        <f t="shared" si="15"/>
        <v>41.771517020732119</v>
      </c>
      <c r="Q96" s="87">
        <f t="shared" si="17"/>
        <v>0.63191120010138513</v>
      </c>
      <c r="T96" s="1">
        <f t="shared" si="13"/>
        <v>41.771517020732119</v>
      </c>
      <c r="U96" s="10">
        <f t="shared" si="14"/>
        <v>26.395889450626267</v>
      </c>
    </row>
    <row r="97" spans="1:21" x14ac:dyDescent="0.2">
      <c r="A97" s="42">
        <v>43191</v>
      </c>
      <c r="C97" s="44">
        <v>6.2860000000000005</v>
      </c>
      <c r="E97" s="81"/>
      <c r="G97" s="1">
        <f t="shared" si="8"/>
        <v>6.1136866666666672</v>
      </c>
      <c r="M97" s="87">
        <f t="shared" si="16"/>
        <v>6.8038112406568096</v>
      </c>
      <c r="O97" s="49">
        <f t="shared" si="15"/>
        <v>41.596370064520329</v>
      </c>
      <c r="Q97" s="87">
        <f t="shared" si="17"/>
        <v>0.57186328490672078</v>
      </c>
      <c r="T97" s="1">
        <f t="shared" si="13"/>
        <v>41.596370064520329</v>
      </c>
      <c r="U97" s="10">
        <f t="shared" si="14"/>
        <v>23.787436825292179</v>
      </c>
    </row>
    <row r="98" spans="1:21" x14ac:dyDescent="0.2">
      <c r="A98" s="42">
        <v>43221</v>
      </c>
      <c r="C98" s="44">
        <v>6.2709999999999999</v>
      </c>
      <c r="E98" s="81"/>
      <c r="G98" s="1">
        <f t="shared" si="8"/>
        <v>6.0160725806451616</v>
      </c>
      <c r="M98" s="87">
        <f t="shared" si="16"/>
        <v>5.6248257420909802</v>
      </c>
      <c r="O98" s="49">
        <f t="shared" si="15"/>
        <v>33.839359917900616</v>
      </c>
      <c r="Q98" s="87">
        <f t="shared" si="17"/>
        <v>0.439137774422867</v>
      </c>
      <c r="T98" s="1">
        <f t="shared" si="13"/>
        <v>33.839359917900616</v>
      </c>
      <c r="U98" s="10">
        <f t="shared" si="14"/>
        <v>14.860141202241248</v>
      </c>
    </row>
    <row r="99" spans="1:21" x14ac:dyDescent="0.2">
      <c r="A99" s="42">
        <v>43252</v>
      </c>
      <c r="C99" s="44">
        <v>6.2960000000000003</v>
      </c>
      <c r="E99" s="81"/>
      <c r="G99" s="1">
        <f t="shared" si="8"/>
        <v>5.9069316666666669</v>
      </c>
      <c r="M99" s="87">
        <f t="shared" si="16"/>
        <v>9.113222993600484</v>
      </c>
      <c r="O99" s="49">
        <f t="shared" si="15"/>
        <v>53.831185486293499</v>
      </c>
      <c r="Q99" s="87">
        <f t="shared" si="17"/>
        <v>0.74288849129871493</v>
      </c>
      <c r="T99" s="1">
        <f t="shared" si="13"/>
        <v>53.831185486293499</v>
      </c>
      <c r="U99" s="10">
        <f t="shared" si="14"/>
        <v>39.990568170733859</v>
      </c>
    </row>
    <row r="100" spans="1:21" x14ac:dyDescent="0.2">
      <c r="A100" s="42">
        <v>43282</v>
      </c>
      <c r="C100" s="44">
        <v>6.34</v>
      </c>
      <c r="E100" s="81"/>
      <c r="G100" s="1">
        <f t="shared" si="8"/>
        <v>6.155074193548387</v>
      </c>
      <c r="M100" s="87">
        <f t="shared" si="16"/>
        <v>10.228150311304185</v>
      </c>
      <c r="O100" s="49">
        <f t="shared" si="15"/>
        <v>62.955024028842296</v>
      </c>
      <c r="Q100" s="87">
        <f t="shared" si="17"/>
        <v>0.66242057861289005</v>
      </c>
      <c r="T100" s="1">
        <f t="shared" si="13"/>
        <v>62.955024028842296</v>
      </c>
      <c r="U100" s="10">
        <f t="shared" si="14"/>
        <v>41.702703443774112</v>
      </c>
    </row>
    <row r="101" spans="1:21" x14ac:dyDescent="0.2">
      <c r="A101" s="42">
        <v>43313</v>
      </c>
      <c r="C101" s="44">
        <v>6.383</v>
      </c>
      <c r="E101" s="81"/>
      <c r="G101" s="1">
        <f t="shared" si="8"/>
        <v>6.2280854838709683</v>
      </c>
      <c r="M101" s="87">
        <f t="shared" si="16"/>
        <v>9.8612365734438914</v>
      </c>
      <c r="O101" s="49">
        <f t="shared" si="15"/>
        <v>61.416624356083389</v>
      </c>
      <c r="Q101" s="87">
        <f t="shared" si="17"/>
        <v>0.67569587221252181</v>
      </c>
      <c r="T101" s="1">
        <f t="shared" si="13"/>
        <v>61.416624356083389</v>
      </c>
      <c r="U101" s="10">
        <f t="shared" si="14"/>
        <v>41.498959562632578</v>
      </c>
    </row>
    <row r="102" spans="1:21" x14ac:dyDescent="0.2">
      <c r="A102" s="42">
        <v>43344</v>
      </c>
      <c r="C102" s="44">
        <v>6.4010000000000007</v>
      </c>
      <c r="E102" s="81"/>
      <c r="G102" s="1">
        <f t="shared" si="8"/>
        <v>5.9020947619047623</v>
      </c>
      <c r="M102" s="87">
        <f t="shared" si="16"/>
        <v>8.6245612455007521</v>
      </c>
      <c r="O102" s="49">
        <f t="shared" si="15"/>
        <v>50.902977750796801</v>
      </c>
      <c r="Q102" s="87">
        <f t="shared" si="17"/>
        <v>0.7622235847057458</v>
      </c>
      <c r="T102" s="1">
        <f t="shared" ref="T102:T129" si="18">O102</f>
        <v>50.902977750796801</v>
      </c>
      <c r="U102" s="10">
        <f t="shared" ref="U102:U129" si="19">T102*Q102</f>
        <v>38.799450173409156</v>
      </c>
    </row>
    <row r="103" spans="1:21" x14ac:dyDescent="0.2">
      <c r="A103" s="42">
        <v>43374</v>
      </c>
      <c r="C103" s="44">
        <v>6.476</v>
      </c>
      <c r="E103" s="81"/>
      <c r="G103" s="1">
        <f t="shared" si="8"/>
        <v>6.4312698924731189</v>
      </c>
      <c r="M103" s="87">
        <f t="shared" si="16"/>
        <v>7.733733283307477</v>
      </c>
      <c r="O103" s="49">
        <f t="shared" si="15"/>
        <v>49.737726021352657</v>
      </c>
      <c r="Q103" s="87">
        <f t="shared" si="17"/>
        <v>0.76986403728333219</v>
      </c>
      <c r="T103" s="1">
        <f t="shared" si="18"/>
        <v>49.737726021352657</v>
      </c>
      <c r="U103" s="10">
        <f t="shared" si="19"/>
        <v>38.291286560090803</v>
      </c>
    </row>
    <row r="104" spans="1:21" x14ac:dyDescent="0.2">
      <c r="A104" s="42">
        <v>43405</v>
      </c>
      <c r="C104" s="44">
        <v>6.6160000000000005</v>
      </c>
      <c r="E104" s="81"/>
      <c r="G104" s="1">
        <f t="shared" si="8"/>
        <v>6.5740233333333338</v>
      </c>
      <c r="M104" s="87">
        <f t="shared" si="16"/>
        <v>7.7287782718950631</v>
      </c>
      <c r="O104" s="49">
        <f t="shared" si="15"/>
        <v>50.809168697597826</v>
      </c>
      <c r="Q104" s="87">
        <f t="shared" si="17"/>
        <v>0.78551801793612297</v>
      </c>
      <c r="T104" s="1">
        <f t="shared" si="18"/>
        <v>50.809168697597826</v>
      </c>
      <c r="U104" s="10">
        <f t="shared" si="19"/>
        <v>39.911517488319149</v>
      </c>
    </row>
    <row r="105" spans="1:21" x14ac:dyDescent="0.2">
      <c r="A105" s="42">
        <v>43435</v>
      </c>
      <c r="C105" s="44">
        <v>6.8260000000000005</v>
      </c>
      <c r="E105" s="81"/>
      <c r="G105" s="1">
        <f t="shared" si="8"/>
        <v>6.9853075268817211</v>
      </c>
      <c r="M105" s="87">
        <f t="shared" si="16"/>
        <v>7.9982783175921659</v>
      </c>
      <c r="O105" s="49">
        <f t="shared" si="15"/>
        <v>55.870433733971424</v>
      </c>
      <c r="Q105" s="87">
        <f t="shared" si="17"/>
        <v>0.8135392345023813</v>
      </c>
      <c r="T105" s="1">
        <f t="shared" si="18"/>
        <v>55.870433733971424</v>
      </c>
      <c r="U105" s="10">
        <f t="shared" si="19"/>
        <v>45.452789891251136</v>
      </c>
    </row>
    <row r="106" spans="1:21" x14ac:dyDescent="0.2">
      <c r="A106" s="42">
        <v>43466</v>
      </c>
      <c r="C106" s="44">
        <v>6.9660000000000002</v>
      </c>
      <c r="E106" s="81"/>
      <c r="G106" s="1">
        <f t="shared" si="8"/>
        <v>7.0620516129032262</v>
      </c>
      <c r="M106" s="87">
        <f t="shared" si="16"/>
        <v>6.8924949153743666</v>
      </c>
      <c r="O106" s="49">
        <f t="shared" si="15"/>
        <v>48.675154834046829</v>
      </c>
      <c r="Q106" s="87">
        <f t="shared" si="17"/>
        <v>0.7683546649045867</v>
      </c>
      <c r="T106" s="1">
        <f t="shared" si="18"/>
        <v>48.675154834046829</v>
      </c>
      <c r="U106" s="10">
        <f t="shared" si="19"/>
        <v>37.399782281692922</v>
      </c>
    </row>
    <row r="107" spans="1:21" x14ac:dyDescent="0.2">
      <c r="A107" s="42">
        <v>43497</v>
      </c>
      <c r="C107" s="44">
        <v>6.931</v>
      </c>
      <c r="E107" s="81"/>
      <c r="G107" s="1">
        <f t="shared" si="8"/>
        <v>6.9133125000000009</v>
      </c>
      <c r="M107" s="87">
        <f t="shared" si="16"/>
        <v>6.8952206922708958</v>
      </c>
      <c r="O107" s="49">
        <f t="shared" si="15"/>
        <v>47.668815402135046</v>
      </c>
      <c r="Q107" s="87">
        <f t="shared" si="17"/>
        <v>0.66394367666761511</v>
      </c>
      <c r="T107" s="1">
        <f t="shared" si="18"/>
        <v>47.668815402135046</v>
      </c>
      <c r="U107" s="10">
        <f t="shared" si="19"/>
        <v>31.649408560483383</v>
      </c>
    </row>
    <row r="108" spans="1:21" x14ac:dyDescent="0.2">
      <c r="A108" s="42">
        <v>43525</v>
      </c>
      <c r="C108" s="44">
        <v>6.7990000000000004</v>
      </c>
      <c r="E108" s="81"/>
      <c r="G108" s="1">
        <f t="shared" ref="G108:G129" si="20">C108+VLOOKUP(MONTH(A108),Vent,7)</f>
        <v>6.6998032258064519</v>
      </c>
      <c r="M108" s="87">
        <f t="shared" si="16"/>
        <v>6.439461097656312</v>
      </c>
      <c r="O108" s="49">
        <f t="shared" si="15"/>
        <v>43.143122234532918</v>
      </c>
      <c r="Q108" s="87">
        <f t="shared" si="17"/>
        <v>0.63191120010138513</v>
      </c>
      <c r="T108" s="1">
        <f t="shared" si="18"/>
        <v>43.143122234532918</v>
      </c>
      <c r="U108" s="10">
        <f t="shared" si="19"/>
        <v>27.262622147344448</v>
      </c>
    </row>
    <row r="109" spans="1:21" x14ac:dyDescent="0.2">
      <c r="A109" s="42">
        <v>43556</v>
      </c>
      <c r="C109" s="44">
        <v>6.4790000000000001</v>
      </c>
      <c r="E109" s="81"/>
      <c r="G109" s="1">
        <f t="shared" si="20"/>
        <v>6.3066866666666668</v>
      </c>
      <c r="M109" s="87">
        <f t="shared" si="16"/>
        <v>6.8038112406568096</v>
      </c>
      <c r="O109" s="49">
        <f t="shared" si="15"/>
        <v>42.909505633967093</v>
      </c>
      <c r="Q109" s="87">
        <f t="shared" si="17"/>
        <v>0.57186328490672078</v>
      </c>
      <c r="T109" s="1">
        <f t="shared" si="18"/>
        <v>42.909505633967093</v>
      </c>
      <c r="U109" s="10">
        <f t="shared" si="19"/>
        <v>24.538370845563865</v>
      </c>
    </row>
    <row r="110" spans="1:21" x14ac:dyDescent="0.2">
      <c r="A110" s="42">
        <v>43586</v>
      </c>
      <c r="C110" s="44">
        <v>6.4590000000000005</v>
      </c>
      <c r="E110" s="81"/>
      <c r="G110" s="1">
        <f t="shared" si="20"/>
        <v>6.2040725806451622</v>
      </c>
      <c r="M110" s="87">
        <f t="shared" si="16"/>
        <v>5.6248257420909802</v>
      </c>
      <c r="O110" s="49">
        <f t="shared" si="15"/>
        <v>34.896827157413725</v>
      </c>
      <c r="Q110" s="87">
        <f t="shared" si="17"/>
        <v>0.439137774422867</v>
      </c>
      <c r="T110" s="1">
        <f t="shared" si="18"/>
        <v>34.896827157413725</v>
      </c>
      <c r="U110" s="10">
        <f t="shared" si="19"/>
        <v>15.324515012326128</v>
      </c>
    </row>
    <row r="111" spans="1:21" x14ac:dyDescent="0.2">
      <c r="A111" s="42">
        <v>43617</v>
      </c>
      <c r="C111" s="44">
        <v>6.492</v>
      </c>
      <c r="E111" s="81"/>
      <c r="G111" s="1">
        <f t="shared" si="20"/>
        <v>6.1029316666666666</v>
      </c>
      <c r="M111" s="87">
        <f t="shared" si="16"/>
        <v>9.113222993600484</v>
      </c>
      <c r="O111" s="49">
        <f t="shared" si="15"/>
        <v>55.617377193039189</v>
      </c>
      <c r="Q111" s="87">
        <f t="shared" si="17"/>
        <v>0.74288849129871493</v>
      </c>
      <c r="T111" s="1">
        <f t="shared" si="18"/>
        <v>55.617377193039189</v>
      </c>
      <c r="U111" s="10">
        <f t="shared" si="19"/>
        <v>41.317509432928439</v>
      </c>
    </row>
    <row r="112" spans="1:21" x14ac:dyDescent="0.2">
      <c r="A112" s="42">
        <v>43647</v>
      </c>
      <c r="C112" s="44">
        <v>6.5380000000000003</v>
      </c>
      <c r="E112" s="81"/>
      <c r="G112" s="1">
        <f t="shared" si="20"/>
        <v>6.3530741935483874</v>
      </c>
      <c r="M112" s="87">
        <f t="shared" si="16"/>
        <v>10.228150311304185</v>
      </c>
      <c r="O112" s="49">
        <f t="shared" si="15"/>
        <v>64.980197790480531</v>
      </c>
      <c r="Q112" s="87">
        <f t="shared" si="17"/>
        <v>0.66242057861289005</v>
      </c>
      <c r="T112" s="1">
        <f t="shared" si="18"/>
        <v>64.980197790480531</v>
      </c>
      <c r="U112" s="10">
        <f t="shared" si="19"/>
        <v>43.044220218750155</v>
      </c>
    </row>
    <row r="113" spans="1:21" x14ac:dyDescent="0.2">
      <c r="A113" s="42">
        <v>43678</v>
      </c>
      <c r="C113" s="44">
        <v>6.585</v>
      </c>
      <c r="E113" s="81"/>
      <c r="G113" s="1">
        <f t="shared" si="20"/>
        <v>6.4300854838709682</v>
      </c>
      <c r="M113" s="87">
        <f t="shared" si="16"/>
        <v>9.8612365734438914</v>
      </c>
      <c r="O113" s="49">
        <f t="shared" si="15"/>
        <v>63.408594143919053</v>
      </c>
      <c r="Q113" s="87">
        <f t="shared" si="17"/>
        <v>0.67569587221252181</v>
      </c>
      <c r="T113" s="1">
        <f t="shared" si="18"/>
        <v>63.408594143919053</v>
      </c>
      <c r="U113" s="10">
        <f t="shared" si="19"/>
        <v>42.844925325845189</v>
      </c>
    </row>
    <row r="114" spans="1:21" x14ac:dyDescent="0.2">
      <c r="A114" s="42">
        <v>43709</v>
      </c>
      <c r="C114" s="44">
        <v>6.6040000000000001</v>
      </c>
      <c r="E114" s="81"/>
      <c r="G114" s="1">
        <f t="shared" si="20"/>
        <v>6.1050947619047617</v>
      </c>
      <c r="M114" s="87">
        <f t="shared" si="16"/>
        <v>8.6245612455007521</v>
      </c>
      <c r="O114" s="49">
        <f t="shared" si="15"/>
        <v>52.65376368363345</v>
      </c>
      <c r="Q114" s="87">
        <f t="shared" si="17"/>
        <v>0.7622235847057458</v>
      </c>
      <c r="T114" s="1">
        <f t="shared" si="18"/>
        <v>52.65376368363345</v>
      </c>
      <c r="U114" s="10">
        <f t="shared" si="19"/>
        <v>40.133940503188306</v>
      </c>
    </row>
    <row r="115" spans="1:21" x14ac:dyDescent="0.2">
      <c r="A115" s="42">
        <v>43739</v>
      </c>
      <c r="C115" s="44">
        <v>6.6790000000000003</v>
      </c>
      <c r="E115" s="81"/>
      <c r="G115" s="1">
        <f t="shared" si="20"/>
        <v>6.6342698924731192</v>
      </c>
      <c r="M115" s="87">
        <f t="shared" si="16"/>
        <v>7.733733283307477</v>
      </c>
      <c r="O115" s="49">
        <f t="shared" si="15"/>
        <v>51.307673877864076</v>
      </c>
      <c r="Q115" s="87">
        <f t="shared" si="17"/>
        <v>0.76986403728333219</v>
      </c>
      <c r="T115" s="1">
        <f t="shared" si="18"/>
        <v>51.307673877864076</v>
      </c>
      <c r="U115" s="10">
        <f t="shared" si="19"/>
        <v>39.499932955228999</v>
      </c>
    </row>
    <row r="116" spans="1:21" x14ac:dyDescent="0.2">
      <c r="A116" s="42">
        <v>43770</v>
      </c>
      <c r="C116" s="44">
        <v>6.8210000000000006</v>
      </c>
      <c r="E116" s="81"/>
      <c r="G116" s="1">
        <f t="shared" si="20"/>
        <v>6.7790233333333338</v>
      </c>
      <c r="M116" s="87">
        <f t="shared" si="16"/>
        <v>7.7287782718950631</v>
      </c>
      <c r="O116" s="49">
        <f t="shared" si="15"/>
        <v>52.393568243336311</v>
      </c>
      <c r="Q116" s="87">
        <f t="shared" si="17"/>
        <v>0.78551801793612297</v>
      </c>
      <c r="T116" s="1">
        <f t="shared" si="18"/>
        <v>52.393568243336311</v>
      </c>
      <c r="U116" s="10">
        <f t="shared" si="19"/>
        <v>41.156091879106533</v>
      </c>
    </row>
    <row r="117" spans="1:21" x14ac:dyDescent="0.2">
      <c r="A117" s="42">
        <v>43800</v>
      </c>
      <c r="C117" s="44">
        <v>7.0310000000000006</v>
      </c>
      <c r="E117" s="81"/>
      <c r="G117" s="1">
        <f t="shared" si="20"/>
        <v>7.1903075268817211</v>
      </c>
      <c r="M117" s="87">
        <f t="shared" si="16"/>
        <v>7.9982783175921659</v>
      </c>
      <c r="O117" s="49">
        <f t="shared" si="15"/>
        <v>57.510080789077819</v>
      </c>
      <c r="Q117" s="87">
        <f t="shared" si="17"/>
        <v>0.8135392345023813</v>
      </c>
      <c r="T117" s="1">
        <f t="shared" si="18"/>
        <v>57.510080789077819</v>
      </c>
      <c r="U117" s="10">
        <f t="shared" si="19"/>
        <v>46.786707101316473</v>
      </c>
    </row>
    <row r="118" spans="1:21" x14ac:dyDescent="0.2">
      <c r="A118" s="42">
        <v>43831</v>
      </c>
      <c r="C118" s="44">
        <v>7.1710000000000003</v>
      </c>
      <c r="E118" s="81"/>
      <c r="G118" s="1">
        <f t="shared" si="20"/>
        <v>7.2670516129032263</v>
      </c>
      <c r="M118" s="87">
        <f t="shared" si="16"/>
        <v>6.8924949153743666</v>
      </c>
      <c r="O118" s="49">
        <f t="shared" si="15"/>
        <v>50.088116291698576</v>
      </c>
      <c r="Q118" s="87">
        <f t="shared" si="17"/>
        <v>0.7683546649045867</v>
      </c>
      <c r="T118" s="1">
        <f t="shared" si="18"/>
        <v>50.088116291698576</v>
      </c>
      <c r="U118" s="10">
        <f t="shared" si="19"/>
        <v>38.48543780901003</v>
      </c>
    </row>
    <row r="119" spans="1:21" x14ac:dyDescent="0.2">
      <c r="A119" s="42">
        <v>43862</v>
      </c>
      <c r="C119" s="44">
        <v>7.1360000000000001</v>
      </c>
      <c r="E119" s="81"/>
      <c r="G119" s="1">
        <f t="shared" si="20"/>
        <v>7.1183125000000009</v>
      </c>
      <c r="M119" s="87">
        <f t="shared" si="16"/>
        <v>6.8952206922708958</v>
      </c>
      <c r="O119" s="49">
        <f t="shared" si="15"/>
        <v>49.08233564405058</v>
      </c>
      <c r="Q119" s="87">
        <f t="shared" si="17"/>
        <v>0.66394367666761511</v>
      </c>
      <c r="T119" s="1">
        <f t="shared" si="18"/>
        <v>49.08233564405058</v>
      </c>
      <c r="U119" s="10">
        <f t="shared" si="19"/>
        <v>32.58790638694488</v>
      </c>
    </row>
    <row r="120" spans="1:21" x14ac:dyDescent="0.2">
      <c r="A120" s="42">
        <v>43891</v>
      </c>
      <c r="C120" s="44">
        <v>6.9960000000000004</v>
      </c>
      <c r="E120" s="81"/>
      <c r="G120" s="1">
        <f t="shared" si="20"/>
        <v>6.896803225806452</v>
      </c>
      <c r="M120" s="87">
        <f t="shared" si="16"/>
        <v>6.439461097656312</v>
      </c>
      <c r="O120" s="49">
        <f t="shared" si="15"/>
        <v>44.411696070771207</v>
      </c>
      <c r="Q120" s="87">
        <f t="shared" si="17"/>
        <v>0.63191120010138513</v>
      </c>
      <c r="T120" s="1">
        <f t="shared" si="18"/>
        <v>44.411696070771207</v>
      </c>
      <c r="U120" s="10">
        <f t="shared" si="19"/>
        <v>28.064248162619005</v>
      </c>
    </row>
    <row r="121" spans="1:21" x14ac:dyDescent="0.2">
      <c r="A121" s="42">
        <v>43922</v>
      </c>
      <c r="C121" s="44">
        <v>6.6610000000000005</v>
      </c>
      <c r="E121" s="81"/>
      <c r="G121" s="1">
        <f t="shared" si="20"/>
        <v>6.4886866666666672</v>
      </c>
      <c r="M121" s="87">
        <f t="shared" si="16"/>
        <v>6.8038112406568096</v>
      </c>
      <c r="O121" s="49">
        <f t="shared" si="15"/>
        <v>44.147799279766637</v>
      </c>
      <c r="Q121" s="87">
        <f t="shared" si="17"/>
        <v>0.57186328490672078</v>
      </c>
      <c r="T121" s="1">
        <f t="shared" si="18"/>
        <v>44.147799279766637</v>
      </c>
      <c r="U121" s="10">
        <f t="shared" si="19"/>
        <v>25.246505517529911</v>
      </c>
    </row>
    <row r="122" spans="1:21" x14ac:dyDescent="0.2">
      <c r="A122" s="42">
        <v>43952</v>
      </c>
      <c r="C122" s="44">
        <v>6.6360000000000001</v>
      </c>
      <c r="E122" s="81"/>
      <c r="G122" s="1">
        <f t="shared" si="20"/>
        <v>6.3810725806451618</v>
      </c>
      <c r="M122" s="87">
        <f t="shared" si="16"/>
        <v>5.6248257420909802</v>
      </c>
      <c r="O122" s="49">
        <f t="shared" si="15"/>
        <v>35.892421313763826</v>
      </c>
      <c r="Q122" s="87">
        <f t="shared" si="17"/>
        <v>0.439137774422867</v>
      </c>
      <c r="T122" s="1">
        <f t="shared" si="18"/>
        <v>35.892421313763826</v>
      </c>
      <c r="U122" s="10">
        <f t="shared" si="19"/>
        <v>15.761718014374123</v>
      </c>
    </row>
    <row r="123" spans="1:21" x14ac:dyDescent="0.2">
      <c r="A123" s="42">
        <v>43983</v>
      </c>
      <c r="C123" s="44">
        <v>6.6760000000000002</v>
      </c>
      <c r="E123" s="81"/>
      <c r="G123" s="1">
        <f t="shared" si="20"/>
        <v>6.2869316666666668</v>
      </c>
      <c r="M123" s="87">
        <f t="shared" si="16"/>
        <v>9.113222993600484</v>
      </c>
      <c r="O123" s="49">
        <f t="shared" si="15"/>
        <v>57.294210223861683</v>
      </c>
      <c r="Q123" s="87">
        <f t="shared" si="17"/>
        <v>0.74288849129871493</v>
      </c>
      <c r="T123" s="1">
        <f t="shared" si="18"/>
        <v>57.294210223861683</v>
      </c>
      <c r="U123" s="10">
        <f t="shared" si="19"/>
        <v>42.563209393356011</v>
      </c>
    </row>
    <row r="124" spans="1:21" x14ac:dyDescent="0.2">
      <c r="A124" s="42">
        <v>44013</v>
      </c>
      <c r="C124" s="44">
        <v>6.7360000000000007</v>
      </c>
      <c r="E124" s="81"/>
      <c r="G124" s="1">
        <f t="shared" si="20"/>
        <v>6.5510741935483878</v>
      </c>
      <c r="M124" s="87">
        <f t="shared" si="16"/>
        <v>10.228150311304185</v>
      </c>
      <c r="O124" s="49">
        <f t="shared" si="15"/>
        <v>67.00537155211876</v>
      </c>
      <c r="Q124" s="87">
        <f t="shared" si="17"/>
        <v>0.66242057861289005</v>
      </c>
      <c r="T124" s="1">
        <f t="shared" si="18"/>
        <v>67.00537155211876</v>
      </c>
      <c r="U124" s="10">
        <f t="shared" si="19"/>
        <v>44.385736993726191</v>
      </c>
    </row>
    <row r="125" spans="1:21" x14ac:dyDescent="0.2">
      <c r="A125" s="42">
        <v>44044</v>
      </c>
      <c r="C125" s="44">
        <v>6.7830000000000004</v>
      </c>
      <c r="E125" s="81"/>
      <c r="G125" s="1">
        <f t="shared" si="20"/>
        <v>6.6280854838709686</v>
      </c>
      <c r="M125" s="87">
        <f t="shared" si="16"/>
        <v>9.8612365734438914</v>
      </c>
      <c r="O125" s="49">
        <f t="shared" si="15"/>
        <v>65.361118985460948</v>
      </c>
      <c r="Q125" s="87">
        <f t="shared" si="17"/>
        <v>0.67569587221252181</v>
      </c>
      <c r="T125" s="1">
        <f t="shared" si="18"/>
        <v>65.361118985460948</v>
      </c>
      <c r="U125" s="10">
        <f t="shared" si="19"/>
        <v>44.164238301667453</v>
      </c>
    </row>
    <row r="126" spans="1:21" x14ac:dyDescent="0.2">
      <c r="A126" s="42">
        <v>44075</v>
      </c>
      <c r="C126" s="44">
        <v>6.8</v>
      </c>
      <c r="E126" s="81"/>
      <c r="G126" s="1">
        <f t="shared" si="20"/>
        <v>6.3010947619047615</v>
      </c>
      <c r="M126" s="87">
        <f t="shared" si="16"/>
        <v>8.6245612455007521</v>
      </c>
      <c r="O126" s="49">
        <f t="shared" si="15"/>
        <v>54.344177687751596</v>
      </c>
      <c r="Q126" s="87">
        <f t="shared" si="17"/>
        <v>0.7622235847057458</v>
      </c>
      <c r="T126" s="1">
        <f t="shared" si="18"/>
        <v>54.344177687751596</v>
      </c>
      <c r="U126" s="10">
        <f t="shared" si="19"/>
        <v>41.422413925044033</v>
      </c>
    </row>
    <row r="127" spans="1:21" x14ac:dyDescent="0.2">
      <c r="A127" s="42">
        <v>44105</v>
      </c>
      <c r="C127" s="44">
        <v>6.875</v>
      </c>
      <c r="E127" s="81"/>
      <c r="G127" s="1">
        <f t="shared" si="20"/>
        <v>6.8302698924731189</v>
      </c>
      <c r="M127" s="87">
        <f t="shared" si="16"/>
        <v>7.733733283307477</v>
      </c>
      <c r="O127" s="49">
        <f t="shared" si="15"/>
        <v>52.823485601392342</v>
      </c>
      <c r="Q127" s="87">
        <f t="shared" si="17"/>
        <v>0.76986403728333219</v>
      </c>
      <c r="T127" s="1">
        <f t="shared" si="18"/>
        <v>52.823485601392342</v>
      </c>
      <c r="U127" s="10">
        <f t="shared" si="19"/>
        <v>40.666901888465873</v>
      </c>
    </row>
    <row r="128" spans="1:21" x14ac:dyDescent="0.2">
      <c r="A128" s="42">
        <v>44136</v>
      </c>
      <c r="C128" s="44">
        <v>7.02</v>
      </c>
      <c r="E128" s="81"/>
      <c r="G128" s="1">
        <f t="shared" si="20"/>
        <v>6.9780233333333328</v>
      </c>
      <c r="M128" s="87">
        <f t="shared" si="16"/>
        <v>7.7287782718950631</v>
      </c>
      <c r="O128" s="49">
        <f t="shared" si="15"/>
        <v>53.931595119443422</v>
      </c>
      <c r="Q128" s="87">
        <f t="shared" si="17"/>
        <v>0.78551801793612297</v>
      </c>
      <c r="T128" s="1">
        <f t="shared" si="18"/>
        <v>53.931595119443422</v>
      </c>
      <c r="U128" s="10">
        <f t="shared" si="19"/>
        <v>42.364239702358681</v>
      </c>
    </row>
    <row r="129" spans="1:22" x14ac:dyDescent="0.2">
      <c r="A129" s="42">
        <v>44166</v>
      </c>
      <c r="C129" s="44">
        <v>7.2350000000000003</v>
      </c>
      <c r="E129" s="81"/>
      <c r="G129" s="1">
        <f t="shared" si="20"/>
        <v>7.3943075268817209</v>
      </c>
      <c r="M129" s="87">
        <f t="shared" si="16"/>
        <v>7.9982783175921659</v>
      </c>
      <c r="O129" s="49">
        <f t="shared" si="15"/>
        <v>59.141729565866619</v>
      </c>
      <c r="Q129" s="87">
        <f t="shared" si="17"/>
        <v>0.8135392345023813</v>
      </c>
      <c r="T129" s="1">
        <f t="shared" si="18"/>
        <v>59.141729565866619</v>
      </c>
      <c r="U129" s="10">
        <f t="shared" si="19"/>
        <v>48.11411739816198</v>
      </c>
      <c r="V129" s="10"/>
    </row>
    <row r="130" spans="1:22" x14ac:dyDescent="0.2">
      <c r="A130" s="42"/>
      <c r="C130" s="44"/>
      <c r="E130" s="81"/>
      <c r="G130" s="81"/>
      <c r="M130" s="47"/>
      <c r="N130" s="40"/>
      <c r="O130" s="49"/>
      <c r="P130" s="40"/>
      <c r="Q130" s="47"/>
      <c r="R130" s="40"/>
      <c r="S130" s="40"/>
      <c r="T130" s="47"/>
      <c r="U130" s="126"/>
    </row>
    <row r="131" spans="1:22" x14ac:dyDescent="0.2">
      <c r="A131" s="42"/>
      <c r="C131" s="44"/>
      <c r="E131" s="81"/>
      <c r="G131" s="81"/>
      <c r="M131" s="47"/>
      <c r="N131" s="40"/>
      <c r="O131" s="49"/>
      <c r="P131" s="40"/>
      <c r="Q131" s="47"/>
      <c r="R131" s="40"/>
      <c r="S131" s="40"/>
      <c r="T131" s="47"/>
      <c r="U131" s="126"/>
    </row>
    <row r="132" spans="1:22" x14ac:dyDescent="0.2">
      <c r="A132" s="42"/>
      <c r="C132" s="44"/>
      <c r="E132" s="81"/>
      <c r="G132" s="81"/>
      <c r="M132" s="47"/>
      <c r="N132" s="40"/>
      <c r="O132" s="49"/>
      <c r="P132" s="40"/>
      <c r="Q132" s="47"/>
      <c r="R132" s="40"/>
      <c r="S132" s="40"/>
      <c r="T132" s="47"/>
      <c r="U132" s="126"/>
    </row>
    <row r="133" spans="1:22" x14ac:dyDescent="0.2">
      <c r="A133" s="42"/>
      <c r="C133" s="44"/>
      <c r="E133" s="81"/>
      <c r="G133" s="81"/>
      <c r="M133" s="47"/>
      <c r="N133" s="40"/>
      <c r="O133" s="49"/>
      <c r="P133" s="40"/>
      <c r="Q133" s="47"/>
      <c r="R133" s="40"/>
      <c r="S133" s="40"/>
      <c r="T133" s="47"/>
      <c r="U133" s="126"/>
    </row>
    <row r="134" spans="1:22" x14ac:dyDescent="0.2">
      <c r="A134" s="42"/>
      <c r="C134" s="44"/>
      <c r="E134" s="81"/>
      <c r="G134" s="81"/>
      <c r="M134" s="47"/>
      <c r="N134" s="40"/>
      <c r="O134" s="49"/>
      <c r="P134" s="40"/>
      <c r="Q134" s="47"/>
      <c r="R134" s="40"/>
      <c r="S134" s="40"/>
      <c r="T134" s="47"/>
      <c r="U134" s="126"/>
    </row>
    <row r="135" spans="1:22" x14ac:dyDescent="0.2">
      <c r="A135" s="42"/>
      <c r="C135" s="44"/>
      <c r="E135" s="81"/>
      <c r="G135" s="81"/>
      <c r="M135" s="47"/>
      <c r="N135" s="40"/>
      <c r="O135" s="49"/>
      <c r="P135" s="40"/>
      <c r="Q135" s="47"/>
      <c r="R135" s="40"/>
      <c r="S135" s="40"/>
      <c r="T135" s="47"/>
      <c r="U135" s="126"/>
    </row>
    <row r="136" spans="1:22" x14ac:dyDescent="0.2">
      <c r="A136" s="42"/>
      <c r="C136" s="44"/>
      <c r="E136" s="81"/>
      <c r="G136" s="81"/>
      <c r="M136" s="47"/>
      <c r="N136" s="40"/>
      <c r="O136" s="49"/>
      <c r="P136" s="40"/>
      <c r="Q136" s="47"/>
      <c r="R136" s="40"/>
      <c r="S136" s="40"/>
      <c r="T136" s="47"/>
      <c r="U136" s="126"/>
    </row>
    <row r="137" spans="1:22" x14ac:dyDescent="0.2">
      <c r="A137" s="42"/>
      <c r="C137" s="44"/>
      <c r="E137" s="81"/>
      <c r="G137" s="81"/>
      <c r="M137" s="47"/>
      <c r="N137" s="40"/>
      <c r="O137" s="49"/>
      <c r="P137" s="40"/>
      <c r="Q137" s="47"/>
      <c r="R137" s="40"/>
      <c r="S137" s="40"/>
      <c r="T137" s="47"/>
      <c r="U137" s="126"/>
    </row>
    <row r="138" spans="1:22" x14ac:dyDescent="0.2">
      <c r="A138" s="42"/>
      <c r="C138" s="44"/>
      <c r="E138" s="81"/>
      <c r="G138" s="81"/>
      <c r="M138" s="47"/>
      <c r="N138" s="40"/>
      <c r="O138" s="49"/>
      <c r="P138" s="40"/>
      <c r="Q138" s="47"/>
      <c r="R138" s="40"/>
      <c r="S138" s="40"/>
      <c r="T138" s="47"/>
      <c r="U138" s="126"/>
    </row>
    <row r="139" spans="1:22" x14ac:dyDescent="0.2">
      <c r="A139" s="42"/>
      <c r="C139" s="44"/>
      <c r="E139" s="81"/>
      <c r="G139" s="81"/>
      <c r="M139" s="47"/>
      <c r="N139" s="40"/>
      <c r="O139" s="49"/>
      <c r="P139" s="40"/>
      <c r="Q139" s="47"/>
      <c r="R139" s="40"/>
      <c r="S139" s="40"/>
      <c r="T139" s="47"/>
      <c r="U139" s="126"/>
    </row>
    <row r="140" spans="1:22" x14ac:dyDescent="0.2">
      <c r="A140" s="42"/>
      <c r="C140" s="44"/>
      <c r="E140" s="81"/>
      <c r="G140" s="81"/>
      <c r="M140" s="47"/>
      <c r="N140" s="40"/>
      <c r="O140" s="49"/>
      <c r="P140" s="40"/>
      <c r="Q140" s="47"/>
      <c r="R140" s="40"/>
      <c r="S140" s="40"/>
      <c r="T140" s="47"/>
      <c r="U140" s="126"/>
    </row>
    <row r="141" spans="1:22" x14ac:dyDescent="0.2">
      <c r="A141" s="42"/>
      <c r="C141" s="44"/>
      <c r="E141" s="81"/>
      <c r="G141" s="81"/>
      <c r="M141" s="47"/>
      <c r="N141" s="40"/>
      <c r="O141" s="49"/>
      <c r="P141" s="40"/>
      <c r="Q141" s="47"/>
      <c r="R141" s="40"/>
      <c r="S141" s="40"/>
      <c r="T141" s="47"/>
      <c r="U141" s="126"/>
    </row>
    <row r="142" spans="1:22" x14ac:dyDescent="0.2">
      <c r="A142" s="42"/>
      <c r="C142" s="44"/>
      <c r="E142" s="81"/>
      <c r="G142" s="81"/>
      <c r="M142" s="47"/>
      <c r="N142" s="40"/>
      <c r="O142" s="49"/>
      <c r="P142" s="40"/>
      <c r="Q142" s="47"/>
      <c r="R142" s="40"/>
      <c r="S142" s="40"/>
      <c r="T142" s="47"/>
      <c r="U142" s="126"/>
    </row>
    <row r="143" spans="1:22" x14ac:dyDescent="0.2">
      <c r="A143" s="42"/>
      <c r="C143" s="44"/>
      <c r="E143" s="81"/>
      <c r="G143" s="81"/>
      <c r="M143" s="47"/>
      <c r="N143" s="40"/>
      <c r="O143" s="49"/>
      <c r="P143" s="40"/>
      <c r="Q143" s="47"/>
      <c r="R143" s="40"/>
      <c r="S143" s="40"/>
      <c r="T143" s="47"/>
      <c r="U143" s="126"/>
    </row>
    <row r="144" spans="1:22" x14ac:dyDescent="0.2">
      <c r="A144" s="42"/>
      <c r="C144" s="44"/>
      <c r="E144" s="81"/>
      <c r="G144" s="81"/>
      <c r="M144" s="47"/>
      <c r="N144" s="40"/>
      <c r="O144" s="49"/>
      <c r="P144" s="40"/>
      <c r="Q144" s="47"/>
      <c r="R144" s="40"/>
      <c r="S144" s="40"/>
      <c r="T144" s="47"/>
      <c r="U144" s="126"/>
    </row>
    <row r="145" spans="1:21" x14ac:dyDescent="0.2">
      <c r="A145" s="42"/>
      <c r="C145" s="44"/>
      <c r="E145" s="81"/>
      <c r="G145" s="81"/>
      <c r="M145" s="47"/>
      <c r="N145" s="40"/>
      <c r="O145" s="49"/>
      <c r="P145" s="40"/>
      <c r="Q145" s="47"/>
      <c r="R145" s="40"/>
      <c r="S145" s="40"/>
      <c r="T145" s="47"/>
      <c r="U145" s="126"/>
    </row>
    <row r="146" spans="1:21" x14ac:dyDescent="0.2">
      <c r="A146" s="42"/>
      <c r="C146" s="44"/>
      <c r="E146" s="81"/>
      <c r="G146" s="81"/>
      <c r="M146" s="47"/>
      <c r="N146" s="40"/>
      <c r="O146" s="49"/>
      <c r="P146" s="40"/>
      <c r="Q146" s="47"/>
      <c r="R146" s="40"/>
      <c r="S146" s="40"/>
      <c r="T146" s="47"/>
      <c r="U146" s="126"/>
    </row>
    <row r="147" spans="1:21" x14ac:dyDescent="0.2">
      <c r="A147" s="42"/>
      <c r="C147" s="44"/>
      <c r="E147" s="81"/>
      <c r="G147" s="81"/>
      <c r="M147" s="47"/>
      <c r="N147" s="40"/>
      <c r="O147" s="49"/>
      <c r="P147" s="40"/>
      <c r="Q147" s="47"/>
      <c r="R147" s="40"/>
      <c r="S147" s="40"/>
      <c r="T147" s="47"/>
      <c r="U147" s="126"/>
    </row>
    <row r="148" spans="1:21" x14ac:dyDescent="0.2">
      <c r="A148" s="42"/>
      <c r="C148" s="44"/>
      <c r="E148" s="81"/>
      <c r="G148" s="81"/>
      <c r="M148" s="47"/>
      <c r="N148" s="40"/>
      <c r="O148" s="49"/>
      <c r="P148" s="40"/>
      <c r="Q148" s="47"/>
      <c r="R148" s="40"/>
      <c r="S148" s="40"/>
      <c r="T148" s="47"/>
      <c r="U148" s="126"/>
    </row>
    <row r="149" spans="1:21" x14ac:dyDescent="0.2">
      <c r="A149" s="42"/>
      <c r="C149" s="44"/>
      <c r="E149" s="81"/>
      <c r="G149" s="81"/>
      <c r="M149" s="47"/>
      <c r="N149" s="40"/>
      <c r="O149" s="49"/>
      <c r="P149" s="40"/>
      <c r="Q149" s="47"/>
      <c r="R149" s="40"/>
      <c r="S149" s="40"/>
      <c r="T149" s="47"/>
      <c r="U149" s="126"/>
    </row>
    <row r="150" spans="1:21" x14ac:dyDescent="0.2">
      <c r="A150" s="42"/>
      <c r="C150" s="44"/>
      <c r="E150" s="81"/>
      <c r="G150" s="81"/>
      <c r="M150" s="47"/>
      <c r="N150" s="40"/>
      <c r="O150" s="49"/>
      <c r="P150" s="40"/>
      <c r="Q150" s="47"/>
      <c r="R150" s="40"/>
      <c r="S150" s="40"/>
      <c r="T150" s="47"/>
      <c r="U150" s="126"/>
    </row>
    <row r="151" spans="1:21" x14ac:dyDescent="0.2">
      <c r="A151" s="42"/>
      <c r="C151" s="44"/>
      <c r="E151" s="81"/>
      <c r="G151" s="81"/>
      <c r="M151" s="47"/>
      <c r="N151" s="40"/>
      <c r="O151" s="49"/>
      <c r="P151" s="40"/>
      <c r="Q151" s="47"/>
      <c r="R151" s="40"/>
      <c r="S151" s="40"/>
      <c r="T151" s="47"/>
      <c r="U151" s="126"/>
    </row>
    <row r="152" spans="1:21" x14ac:dyDescent="0.2">
      <c r="A152" s="42"/>
      <c r="C152" s="44"/>
      <c r="E152" s="81"/>
      <c r="G152" s="81"/>
      <c r="M152" s="47"/>
      <c r="N152" s="40"/>
      <c r="O152" s="49"/>
      <c r="P152" s="40"/>
      <c r="Q152" s="47"/>
      <c r="R152" s="40"/>
      <c r="S152" s="40"/>
      <c r="T152" s="47"/>
      <c r="U152" s="126"/>
    </row>
    <row r="153" spans="1:21" x14ac:dyDescent="0.2">
      <c r="A153" s="42"/>
      <c r="C153" s="44"/>
      <c r="E153" s="81"/>
      <c r="G153" s="81"/>
      <c r="M153" s="47"/>
      <c r="N153" s="40"/>
      <c r="O153" s="49"/>
      <c r="P153" s="40"/>
      <c r="Q153" s="47"/>
      <c r="R153" s="40"/>
      <c r="S153" s="40"/>
      <c r="T153" s="47"/>
      <c r="U153" s="126"/>
    </row>
    <row r="154" spans="1:21" x14ac:dyDescent="0.2">
      <c r="A154" s="42"/>
      <c r="C154" s="44"/>
      <c r="E154" s="81"/>
      <c r="G154" s="81"/>
      <c r="M154" s="47"/>
      <c r="N154" s="40"/>
      <c r="O154" s="49"/>
      <c r="P154" s="40"/>
      <c r="Q154" s="47"/>
      <c r="R154" s="40"/>
      <c r="S154" s="40"/>
      <c r="T154" s="47"/>
      <c r="U154" s="126"/>
    </row>
    <row r="155" spans="1:21" x14ac:dyDescent="0.2">
      <c r="A155" s="42"/>
      <c r="C155" s="44"/>
      <c r="E155" s="81"/>
      <c r="G155" s="81"/>
      <c r="M155" s="47"/>
      <c r="N155" s="40"/>
      <c r="O155" s="49"/>
      <c r="P155" s="40"/>
      <c r="Q155" s="47"/>
      <c r="R155" s="40"/>
      <c r="S155" s="40"/>
      <c r="T155" s="47"/>
      <c r="U155" s="126"/>
    </row>
    <row r="156" spans="1:21" x14ac:dyDescent="0.2">
      <c r="A156" s="42"/>
      <c r="C156" s="44"/>
      <c r="E156" s="81"/>
      <c r="G156" s="81"/>
      <c r="M156" s="47"/>
      <c r="N156" s="40"/>
      <c r="O156" s="49"/>
      <c r="P156" s="40"/>
      <c r="Q156" s="47"/>
      <c r="R156" s="40"/>
      <c r="S156" s="40"/>
      <c r="T156" s="47"/>
      <c r="U156" s="126"/>
    </row>
    <row r="157" spans="1:21" x14ac:dyDescent="0.2">
      <c r="A157" s="42"/>
      <c r="C157" s="44"/>
      <c r="E157" s="81"/>
      <c r="G157" s="81"/>
      <c r="M157" s="47"/>
      <c r="N157" s="40"/>
      <c r="O157" s="49"/>
      <c r="P157" s="40"/>
      <c r="Q157" s="47"/>
      <c r="R157" s="40"/>
      <c r="S157" s="40"/>
      <c r="T157" s="47"/>
      <c r="U157" s="126"/>
    </row>
    <row r="158" spans="1:21" x14ac:dyDescent="0.2">
      <c r="A158" s="42"/>
      <c r="C158" s="44"/>
      <c r="E158" s="81"/>
      <c r="G158" s="81"/>
      <c r="M158" s="47"/>
      <c r="N158" s="40"/>
      <c r="O158" s="49"/>
      <c r="P158" s="40"/>
      <c r="Q158" s="47"/>
      <c r="R158" s="40"/>
      <c r="S158" s="40"/>
      <c r="T158" s="47"/>
      <c r="U158" s="126"/>
    </row>
    <row r="159" spans="1:21" x14ac:dyDescent="0.2">
      <c r="A159" s="42"/>
      <c r="C159" s="44"/>
      <c r="E159" s="81"/>
      <c r="G159" s="81"/>
      <c r="M159" s="47"/>
      <c r="N159" s="40"/>
      <c r="O159" s="49"/>
      <c r="P159" s="40"/>
      <c r="Q159" s="47"/>
      <c r="R159" s="40"/>
      <c r="S159" s="40"/>
      <c r="T159" s="47"/>
      <c r="U159" s="126"/>
    </row>
    <row r="160" spans="1:21" x14ac:dyDescent="0.2">
      <c r="A160" s="42"/>
      <c r="C160" s="44"/>
      <c r="E160" s="81"/>
      <c r="G160" s="81"/>
      <c r="M160" s="47"/>
      <c r="N160" s="40"/>
      <c r="O160" s="49"/>
      <c r="P160" s="40"/>
      <c r="Q160" s="47"/>
      <c r="R160" s="40"/>
      <c r="S160" s="40"/>
      <c r="T160" s="47"/>
      <c r="U160" s="126"/>
    </row>
    <row r="161" spans="1:21" x14ac:dyDescent="0.2">
      <c r="A161" s="42"/>
      <c r="C161" s="44"/>
      <c r="E161" s="81"/>
      <c r="G161" s="81"/>
      <c r="M161" s="47"/>
      <c r="N161" s="40"/>
      <c r="O161" s="49"/>
      <c r="P161" s="40"/>
      <c r="Q161" s="47"/>
      <c r="R161" s="40"/>
      <c r="S161" s="40"/>
      <c r="T161" s="47"/>
      <c r="U161" s="126"/>
    </row>
    <row r="162" spans="1:21" x14ac:dyDescent="0.2">
      <c r="A162" s="42"/>
      <c r="C162" s="44"/>
      <c r="E162" s="81"/>
      <c r="G162" s="81"/>
      <c r="M162" s="47"/>
      <c r="N162" s="40"/>
      <c r="O162" s="49"/>
      <c r="P162" s="40"/>
      <c r="Q162" s="47"/>
      <c r="R162" s="40"/>
      <c r="S162" s="40"/>
      <c r="T162" s="47"/>
      <c r="U162" s="126"/>
    </row>
    <row r="163" spans="1:21" x14ac:dyDescent="0.2">
      <c r="A163" s="42"/>
      <c r="C163" s="44"/>
      <c r="E163" s="81"/>
      <c r="G163" s="81"/>
      <c r="M163" s="47"/>
      <c r="N163" s="40"/>
      <c r="O163" s="49"/>
      <c r="P163" s="40"/>
      <c r="Q163" s="47"/>
      <c r="R163" s="40"/>
      <c r="S163" s="40"/>
      <c r="T163" s="47"/>
      <c r="U163" s="126"/>
    </row>
    <row r="164" spans="1:21" x14ac:dyDescent="0.2">
      <c r="A164" s="42"/>
      <c r="C164" s="44"/>
      <c r="E164" s="81"/>
      <c r="G164" s="81"/>
      <c r="M164" s="47"/>
      <c r="N164" s="40"/>
      <c r="O164" s="49"/>
      <c r="P164" s="40"/>
      <c r="Q164" s="47"/>
      <c r="R164" s="40"/>
      <c r="S164" s="40"/>
      <c r="T164" s="47"/>
      <c r="U164" s="126"/>
    </row>
    <row r="165" spans="1:21" x14ac:dyDescent="0.2">
      <c r="A165" s="42"/>
      <c r="C165" s="44"/>
      <c r="E165" s="81"/>
      <c r="G165" s="81"/>
      <c r="M165" s="47"/>
      <c r="N165" s="40"/>
      <c r="O165" s="49"/>
      <c r="P165" s="40"/>
      <c r="Q165" s="47"/>
      <c r="R165" s="40"/>
      <c r="S165" s="40"/>
      <c r="T165" s="47"/>
      <c r="U165" s="126"/>
    </row>
    <row r="166" spans="1:21" x14ac:dyDescent="0.2">
      <c r="A166" s="42"/>
      <c r="C166" s="44"/>
      <c r="E166" s="81"/>
      <c r="M166" s="47"/>
      <c r="N166" s="40"/>
      <c r="O166" s="49"/>
      <c r="P166" s="40"/>
      <c r="Q166" s="47"/>
      <c r="R166" s="40"/>
      <c r="S166" s="40"/>
      <c r="T166" s="47"/>
      <c r="U166" s="126"/>
    </row>
    <row r="167" spans="1:21" x14ac:dyDescent="0.2">
      <c r="A167" s="42"/>
      <c r="C167" s="44"/>
      <c r="E167" s="81"/>
      <c r="M167" s="47"/>
      <c r="N167" s="40"/>
      <c r="O167" s="49"/>
      <c r="P167" s="40"/>
      <c r="Q167" s="47"/>
      <c r="R167" s="40"/>
      <c r="S167" s="40"/>
      <c r="T167" s="47"/>
      <c r="U167" s="126"/>
    </row>
    <row r="168" spans="1:21" x14ac:dyDescent="0.2">
      <c r="A168" s="42"/>
      <c r="C168" s="44"/>
      <c r="E168" s="81"/>
      <c r="M168" s="47"/>
      <c r="N168" s="40"/>
      <c r="O168" s="49"/>
      <c r="P168" s="40"/>
      <c r="Q168" s="47"/>
      <c r="R168" s="40"/>
      <c r="S168" s="40"/>
      <c r="T168" s="47"/>
      <c r="U168" s="126"/>
    </row>
    <row r="169" spans="1:21" x14ac:dyDescent="0.2">
      <c r="A169" s="42"/>
      <c r="C169" s="44"/>
      <c r="E169" s="81"/>
      <c r="M169" s="47"/>
      <c r="N169" s="40"/>
      <c r="O169" s="49"/>
      <c r="P169" s="40"/>
      <c r="Q169" s="47"/>
      <c r="R169" s="40"/>
      <c r="S169" s="40"/>
      <c r="T169" s="47"/>
      <c r="U169" s="126"/>
    </row>
    <row r="170" spans="1:21" x14ac:dyDescent="0.2">
      <c r="A170" s="42"/>
      <c r="C170" s="44"/>
      <c r="E170" s="81"/>
      <c r="M170" s="47"/>
      <c r="N170" s="40"/>
      <c r="O170" s="49"/>
      <c r="P170" s="40"/>
      <c r="Q170" s="47"/>
      <c r="R170" s="40"/>
      <c r="S170" s="40"/>
      <c r="T170" s="47"/>
      <c r="U170" s="126"/>
    </row>
    <row r="171" spans="1:21" x14ac:dyDescent="0.2">
      <c r="A171" s="42"/>
      <c r="C171" s="44"/>
      <c r="E171" s="81"/>
      <c r="M171" s="47"/>
      <c r="N171" s="40"/>
      <c r="O171" s="49"/>
      <c r="P171" s="40"/>
      <c r="Q171" s="47"/>
      <c r="R171" s="40"/>
      <c r="S171" s="40"/>
      <c r="T171" s="47"/>
      <c r="U171" s="126"/>
    </row>
    <row r="172" spans="1:21" x14ac:dyDescent="0.2">
      <c r="A172" s="42"/>
      <c r="C172" s="44"/>
      <c r="E172" s="81"/>
      <c r="M172" s="47"/>
      <c r="N172" s="40"/>
      <c r="O172" s="49"/>
      <c r="P172" s="40"/>
      <c r="Q172" s="47"/>
      <c r="R172" s="40"/>
      <c r="S172" s="40"/>
      <c r="T172" s="47"/>
      <c r="U172" s="126"/>
    </row>
    <row r="173" spans="1:21" x14ac:dyDescent="0.2">
      <c r="A173" s="42"/>
      <c r="C173" s="44"/>
      <c r="E173" s="81"/>
      <c r="M173" s="47"/>
      <c r="N173" s="40"/>
      <c r="O173" s="49"/>
      <c r="P173" s="40"/>
      <c r="Q173" s="47"/>
      <c r="R173" s="40"/>
      <c r="S173" s="40"/>
      <c r="T173" s="47"/>
      <c r="U173" s="126"/>
    </row>
    <row r="174" spans="1:21" x14ac:dyDescent="0.2">
      <c r="A174" s="42"/>
      <c r="C174" s="44"/>
      <c r="E174" s="81"/>
      <c r="M174" s="47"/>
      <c r="N174" s="40"/>
      <c r="O174" s="49"/>
      <c r="P174" s="40"/>
      <c r="Q174" s="47"/>
      <c r="R174" s="40"/>
      <c r="S174" s="40"/>
      <c r="T174" s="47"/>
      <c r="U174" s="126"/>
    </row>
    <row r="175" spans="1:21" x14ac:dyDescent="0.2">
      <c r="A175" s="42"/>
      <c r="C175" s="44"/>
      <c r="E175" s="81"/>
      <c r="M175" s="47"/>
      <c r="N175" s="40"/>
      <c r="O175" s="49"/>
      <c r="P175" s="40"/>
      <c r="Q175" s="47"/>
      <c r="R175" s="40"/>
      <c r="S175" s="40"/>
      <c r="T175" s="47"/>
      <c r="U175" s="126"/>
    </row>
    <row r="176" spans="1:21" x14ac:dyDescent="0.2">
      <c r="A176" s="42"/>
      <c r="C176" s="44"/>
      <c r="E176" s="81"/>
      <c r="M176" s="47"/>
      <c r="N176" s="40"/>
      <c r="O176" s="49"/>
      <c r="P176" s="40"/>
      <c r="Q176" s="47"/>
      <c r="R176" s="40"/>
      <c r="S176" s="40"/>
      <c r="T176" s="47"/>
      <c r="U176" s="126"/>
    </row>
    <row r="177" spans="1:21" x14ac:dyDescent="0.2">
      <c r="A177" s="42"/>
      <c r="C177" s="44"/>
      <c r="E177" s="81"/>
      <c r="M177" s="47"/>
      <c r="N177" s="40"/>
      <c r="O177" s="49"/>
      <c r="P177" s="40"/>
      <c r="Q177" s="47"/>
      <c r="R177" s="40"/>
      <c r="S177" s="40"/>
      <c r="T177" s="47"/>
      <c r="U177" s="126"/>
    </row>
  </sheetData>
  <phoneticPr fontId="7" type="noConversion"/>
  <hyperlinks>
    <hyperlink ref="C10" r:id="rId1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7"/>
  <sheetViews>
    <sheetView workbookViewId="0">
      <pane xSplit="1" ySplit="11" topLeftCell="B12" activePane="bottomRight" state="frozen"/>
      <selection pane="topRight" activeCell="B1" sqref="B1"/>
      <selection pane="bottomLeft" activeCell="A8" sqref="A8"/>
      <selection pane="bottomRight" activeCell="H22" sqref="H22"/>
    </sheetView>
  </sheetViews>
  <sheetFormatPr defaultColWidth="8.85546875" defaultRowHeight="12.75" x14ac:dyDescent="0.2"/>
  <cols>
    <col min="1" max="2" width="11.42578125" customWidth="1"/>
    <col min="3" max="3" width="10.42578125" customWidth="1"/>
    <col min="4" max="4" width="11.28515625" customWidth="1"/>
    <col min="5" max="5" width="13.28515625" customWidth="1"/>
    <col min="6" max="16" width="11.42578125" customWidth="1"/>
    <col min="17" max="17" width="10.7109375" customWidth="1"/>
    <col min="18" max="18" width="3" customWidth="1"/>
    <col min="19" max="19" width="10.140625" customWidth="1"/>
    <col min="20" max="20" width="10.28515625" customWidth="1"/>
    <col min="21" max="21" width="3" customWidth="1"/>
    <col min="22" max="23" width="10.28515625" customWidth="1"/>
    <col min="24" max="24" width="2.28515625" customWidth="1"/>
    <col min="25" max="26" width="9.85546875" customWidth="1"/>
    <col min="27" max="27" width="2.28515625" customWidth="1"/>
    <col min="28" max="28" width="10" customWidth="1"/>
    <col min="29" max="29" width="10.140625" customWidth="1"/>
    <col min="30" max="30" width="2.42578125" customWidth="1"/>
    <col min="31" max="33" width="11.42578125" customWidth="1"/>
    <col min="34" max="34" width="2.42578125" customWidth="1"/>
    <col min="35" max="35" width="11" customWidth="1"/>
    <col min="36" max="36" width="14.140625" customWidth="1"/>
    <col min="38" max="38" width="13.28515625" bestFit="1" customWidth="1"/>
    <col min="39" max="39" width="13.28515625" customWidth="1"/>
  </cols>
  <sheetData>
    <row r="1" spans="1:36" ht="18" x14ac:dyDescent="0.25">
      <c r="A1" s="54" t="s">
        <v>31</v>
      </c>
      <c r="B1" s="54"/>
    </row>
    <row r="2" spans="1:36" ht="18" x14ac:dyDescent="0.25">
      <c r="A2" s="54" t="s">
        <v>22</v>
      </c>
      <c r="B2" s="54"/>
    </row>
    <row r="3" spans="1:36" x14ac:dyDescent="0.2">
      <c r="A3" s="53"/>
      <c r="B3" s="53"/>
    </row>
    <row r="4" spans="1:36" ht="15" x14ac:dyDescent="0.25">
      <c r="A4" s="41" t="s">
        <v>0</v>
      </c>
      <c r="B4" s="41"/>
      <c r="C4" s="40"/>
      <c r="D4" s="40"/>
    </row>
    <row r="5" spans="1:36" x14ac:dyDescent="0.2">
      <c r="A5" s="52">
        <v>3.9E-2</v>
      </c>
      <c r="B5" s="52"/>
      <c r="C5" s="40"/>
      <c r="D5" s="40"/>
      <c r="E5" s="17"/>
    </row>
    <row r="6" spans="1:36" x14ac:dyDescent="0.2">
      <c r="A6" s="62" t="s">
        <v>5</v>
      </c>
      <c r="B6" s="62"/>
      <c r="C6" s="40"/>
      <c r="D6" s="40"/>
    </row>
    <row r="7" spans="1:36" x14ac:dyDescent="0.2">
      <c r="A7" s="40"/>
      <c r="B7" s="40"/>
      <c r="C7" s="40"/>
      <c r="D7" s="40"/>
    </row>
    <row r="8" spans="1:36" ht="13.5" thickBot="1" x14ac:dyDescent="0.25">
      <c r="A8" s="61"/>
      <c r="B8" s="61"/>
      <c r="C8" s="40"/>
      <c r="D8" s="40"/>
    </row>
    <row r="9" spans="1:36" x14ac:dyDescent="0.2">
      <c r="A9" s="39"/>
      <c r="B9" s="69" t="s">
        <v>44</v>
      </c>
      <c r="C9" s="70" t="s">
        <v>24</v>
      </c>
      <c r="D9" s="69" t="str">
        <f>'Monthly Worksheet'!T8</f>
        <v>RESULT</v>
      </c>
      <c r="E9" s="70" t="str">
        <f>'Monthly Worksheet'!U8</f>
        <v>RESULT</v>
      </c>
      <c r="Y9" s="76"/>
      <c r="Z9" s="76"/>
      <c r="AB9" s="77"/>
      <c r="AC9" s="77"/>
      <c r="AE9" s="78"/>
      <c r="AF9" s="78"/>
      <c r="AG9" s="78"/>
      <c r="AH9" s="2"/>
      <c r="AI9" s="78"/>
      <c r="AJ9" s="78"/>
    </row>
    <row r="10" spans="1:36" ht="13.5" thickBot="1" x14ac:dyDescent="0.25">
      <c r="A10" s="39"/>
      <c r="B10" s="67" t="s">
        <v>27</v>
      </c>
      <c r="C10" s="68" t="s">
        <v>68</v>
      </c>
      <c r="D10" s="67" t="str">
        <f>'Monthly Worksheet'!T9</f>
        <v>FINAL</v>
      </c>
      <c r="E10" s="68" t="str">
        <f>'Monthly Worksheet'!U9</f>
        <v>FINAL</v>
      </c>
      <c r="Y10" s="76"/>
      <c r="Z10" s="76"/>
      <c r="AB10" s="77"/>
      <c r="AC10" s="77"/>
      <c r="AE10" s="2"/>
      <c r="AF10" s="2"/>
      <c r="AG10" s="2"/>
      <c r="AH10" s="2"/>
      <c r="AI10" s="78"/>
      <c r="AJ10" s="78"/>
    </row>
    <row r="11" spans="1:36" ht="13.5" thickBot="1" x14ac:dyDescent="0.25">
      <c r="A11" s="73" t="str">
        <f>'Monthly Worksheet'!A10</f>
        <v>Mth-Year</v>
      </c>
      <c r="B11" s="67" t="s">
        <v>28</v>
      </c>
      <c r="C11" s="68" t="s">
        <v>14</v>
      </c>
      <c r="D11" s="67" t="s">
        <v>40</v>
      </c>
      <c r="E11" s="68" t="s">
        <v>41</v>
      </c>
      <c r="Y11" s="48"/>
      <c r="Z11" s="48"/>
      <c r="AB11" s="3"/>
      <c r="AC11" s="3"/>
      <c r="AE11" s="2"/>
      <c r="AF11" s="2"/>
      <c r="AG11" s="2"/>
      <c r="AH11" s="2"/>
      <c r="AI11" s="78"/>
      <c r="AJ11" s="78"/>
    </row>
    <row r="12" spans="1:36" x14ac:dyDescent="0.2">
      <c r="A12" s="157">
        <v>40603</v>
      </c>
      <c r="B12" s="158">
        <f>'Monthly Worksheet'!C12</f>
        <v>3.8025000000000002</v>
      </c>
      <c r="C12" s="159">
        <f>'Monthly Worksheet'!G12</f>
        <v>3.7033032258064522</v>
      </c>
      <c r="D12" s="159">
        <f>'Monthly Worksheet'!T12</f>
        <v>28.54</v>
      </c>
      <c r="E12" s="160">
        <f>'Monthly Worksheet'!U12</f>
        <v>17.739999999999998</v>
      </c>
      <c r="Y12" s="48"/>
      <c r="Z12" s="48"/>
      <c r="AB12" s="3"/>
      <c r="AC12" s="3"/>
      <c r="AE12" s="2"/>
      <c r="AF12" s="2"/>
      <c r="AG12" s="2"/>
      <c r="AH12" s="2"/>
      <c r="AI12" s="78"/>
      <c r="AJ12" s="78"/>
    </row>
    <row r="13" spans="1:36" x14ac:dyDescent="0.2">
      <c r="A13" s="66">
        <v>40634</v>
      </c>
      <c r="B13" s="59">
        <f>'Monthly Worksheet'!C13</f>
        <v>4.0049999999999999</v>
      </c>
      <c r="C13" s="60">
        <f>'Monthly Worksheet'!G13</f>
        <v>3.8326866666666666</v>
      </c>
      <c r="D13" s="60">
        <f>'Monthly Worksheet'!T13</f>
        <v>30.189999999999998</v>
      </c>
      <c r="E13" s="63">
        <f>'Monthly Worksheet'!U13</f>
        <v>15.59</v>
      </c>
      <c r="Y13" s="48"/>
      <c r="Z13" s="48"/>
      <c r="AB13" s="3"/>
      <c r="AC13" s="3"/>
      <c r="AE13" s="2"/>
      <c r="AF13" s="2"/>
      <c r="AG13" s="2"/>
      <c r="AH13" s="2"/>
      <c r="AI13" s="78"/>
      <c r="AJ13" s="78"/>
    </row>
    <row r="14" spans="1:36" x14ac:dyDescent="0.2">
      <c r="A14" s="66">
        <v>40664</v>
      </c>
      <c r="B14" s="59">
        <f>'Monthly Worksheet'!C14</f>
        <v>4.0730000000000004</v>
      </c>
      <c r="C14" s="60">
        <f>'Monthly Worksheet'!G14</f>
        <v>3.8180725806451621</v>
      </c>
      <c r="D14" s="60">
        <f>'Monthly Worksheet'!T14</f>
        <v>30.189999999999998</v>
      </c>
      <c r="E14" s="63">
        <f>'Monthly Worksheet'!U14</f>
        <v>15.239999999999998</v>
      </c>
      <c r="Y14" s="48"/>
      <c r="Z14" s="48"/>
      <c r="AB14" s="3"/>
      <c r="AC14" s="3"/>
      <c r="AE14" s="2"/>
      <c r="AF14" s="2"/>
      <c r="AG14" s="2"/>
      <c r="AH14" s="2"/>
      <c r="AI14" s="78"/>
      <c r="AJ14" s="78"/>
    </row>
    <row r="15" spans="1:36" x14ac:dyDescent="0.2">
      <c r="A15" s="66">
        <v>40695</v>
      </c>
      <c r="B15" s="59">
        <f>'Monthly Worksheet'!C15</f>
        <v>4.133</v>
      </c>
      <c r="C15" s="60">
        <f>'Monthly Worksheet'!G15</f>
        <v>3.7439316666666667</v>
      </c>
      <c r="D15" s="60">
        <f>'Monthly Worksheet'!T15</f>
        <v>32.589999999999996</v>
      </c>
      <c r="E15" s="63">
        <f>'Monthly Worksheet'!U15</f>
        <v>16.689999999999998</v>
      </c>
      <c r="Y15" s="48"/>
      <c r="Z15" s="48"/>
      <c r="AB15" s="3"/>
      <c r="AC15" s="3"/>
      <c r="AE15" s="2"/>
      <c r="AF15" s="2"/>
      <c r="AG15" s="2"/>
      <c r="AH15" s="2"/>
      <c r="AI15" s="78"/>
      <c r="AJ15" s="78"/>
    </row>
    <row r="16" spans="1:36" x14ac:dyDescent="0.2">
      <c r="A16" s="66">
        <v>40725</v>
      </c>
      <c r="B16" s="59">
        <f>'Monthly Worksheet'!C16</f>
        <v>4.1930000000000005</v>
      </c>
      <c r="C16" s="60">
        <f>'Monthly Worksheet'!G16</f>
        <v>4.0080741935483877</v>
      </c>
      <c r="D16" s="60">
        <f>'Monthly Worksheet'!T16</f>
        <v>41.44</v>
      </c>
      <c r="E16" s="63">
        <f>'Monthly Worksheet'!U16</f>
        <v>21.939999999999998</v>
      </c>
      <c r="Y16" s="48"/>
      <c r="Z16" s="48"/>
      <c r="AB16" s="3"/>
      <c r="AC16" s="3"/>
      <c r="AE16" s="2"/>
      <c r="AF16" s="2"/>
      <c r="AG16" s="2"/>
      <c r="AH16" s="2"/>
      <c r="AI16" s="78"/>
      <c r="AJ16" s="78"/>
    </row>
    <row r="17" spans="1:39" x14ac:dyDescent="0.2">
      <c r="A17" s="66">
        <v>40756</v>
      </c>
      <c r="B17" s="59">
        <f>'Monthly Worksheet'!C17</f>
        <v>4.2229999999999999</v>
      </c>
      <c r="C17" s="60">
        <f>'Monthly Worksheet'!G17</f>
        <v>4.0680854838709681</v>
      </c>
      <c r="D17" s="60">
        <f>'Monthly Worksheet'!T17</f>
        <v>39.54</v>
      </c>
      <c r="E17" s="63">
        <f>'Monthly Worksheet'!U17</f>
        <v>20.99</v>
      </c>
      <c r="Y17" s="48"/>
      <c r="Z17" s="48"/>
      <c r="AB17" s="3"/>
      <c r="AC17" s="3"/>
      <c r="AE17" s="2"/>
      <c r="AF17" s="2"/>
      <c r="AG17" s="2"/>
      <c r="AH17" s="2"/>
      <c r="AI17" s="78"/>
      <c r="AJ17" s="78"/>
    </row>
    <row r="18" spans="1:39" x14ac:dyDescent="0.2">
      <c r="A18" s="66">
        <v>40787</v>
      </c>
      <c r="B18" s="59">
        <f>'Monthly Worksheet'!C18</f>
        <v>4.234</v>
      </c>
      <c r="C18" s="60">
        <f>'Monthly Worksheet'!G18</f>
        <v>3.7350947619047621</v>
      </c>
      <c r="D18" s="60">
        <f>'Monthly Worksheet'!T18</f>
        <v>33.54</v>
      </c>
      <c r="E18" s="63">
        <f>'Monthly Worksheet'!U18</f>
        <v>19.739999999999998</v>
      </c>
      <c r="Y18" s="48"/>
      <c r="Z18" s="48"/>
      <c r="AB18" s="3"/>
      <c r="AC18" s="3"/>
      <c r="AE18" s="2"/>
      <c r="AF18" s="2"/>
      <c r="AG18" s="2"/>
      <c r="AH18" s="2"/>
      <c r="AI18" s="78"/>
      <c r="AJ18" s="78"/>
    </row>
    <row r="19" spans="1:39" x14ac:dyDescent="0.2">
      <c r="A19" s="66">
        <v>40817</v>
      </c>
      <c r="B19" s="59">
        <f>'Monthly Worksheet'!C19</f>
        <v>4.282</v>
      </c>
      <c r="C19" s="60">
        <f>'Monthly Worksheet'!G19</f>
        <v>4.2372698924731189</v>
      </c>
      <c r="D19" s="60">
        <f>'Monthly Worksheet'!T19</f>
        <v>29.474090909090911</v>
      </c>
      <c r="E19" s="63">
        <f>'Monthly Worksheet'!U19</f>
        <v>18.546666666666663</v>
      </c>
      <c r="Y19" s="40"/>
      <c r="Z19" s="40"/>
      <c r="AB19" s="1"/>
      <c r="AC19" s="1"/>
      <c r="AK19" s="33"/>
      <c r="AL19" s="33"/>
      <c r="AM19" s="33"/>
    </row>
    <row r="20" spans="1:39" x14ac:dyDescent="0.2">
      <c r="A20" s="66">
        <v>40848</v>
      </c>
      <c r="B20" s="59">
        <f>'Monthly Worksheet'!C20</f>
        <v>4.4640000000000004</v>
      </c>
      <c r="C20" s="60">
        <f>'Monthly Worksheet'!G20</f>
        <v>4.4220233333333336</v>
      </c>
      <c r="D20" s="60">
        <f>'Monthly Worksheet'!T20</f>
        <v>30.198463949843266</v>
      </c>
      <c r="E20" s="63">
        <f>'Monthly Worksheet'!U20</f>
        <v>19.447849462365593</v>
      </c>
      <c r="Z20" s="75"/>
      <c r="AB20" s="1"/>
      <c r="AC20" s="1"/>
      <c r="AE20" s="43"/>
      <c r="AF20" s="43"/>
      <c r="AG20" s="43"/>
      <c r="AI20" s="1"/>
      <c r="AJ20" s="1"/>
      <c r="AK20" s="33"/>
      <c r="AL20" s="57"/>
      <c r="AM20" s="57"/>
    </row>
    <row r="21" spans="1:39" x14ac:dyDescent="0.2">
      <c r="A21" s="66">
        <v>40878</v>
      </c>
      <c r="B21" s="59">
        <f>'Monthly Worksheet'!C21</f>
        <v>4.7160000000000002</v>
      </c>
      <c r="C21" s="60">
        <f>'Monthly Worksheet'!G21</f>
        <v>4.8753075268817208</v>
      </c>
      <c r="D21" s="60">
        <f>'Monthly Worksheet'!T21</f>
        <v>33.597445141065819</v>
      </c>
      <c r="E21" s="63">
        <f>'Monthly Worksheet'!U21</f>
        <v>22.575483870967744</v>
      </c>
      <c r="Z21" s="75"/>
      <c r="AB21" s="1"/>
      <c r="AC21" s="1"/>
      <c r="AE21" s="43"/>
      <c r="AF21" s="43"/>
      <c r="AG21" s="43"/>
      <c r="AI21" s="1"/>
      <c r="AJ21" s="1"/>
      <c r="AK21" s="33"/>
      <c r="AL21" s="57"/>
      <c r="AM21" s="57"/>
    </row>
    <row r="22" spans="1:39" x14ac:dyDescent="0.2">
      <c r="A22" s="66">
        <v>40909</v>
      </c>
      <c r="B22" s="59">
        <f>'Monthly Worksheet'!C22</f>
        <v>4.8530000000000006</v>
      </c>
      <c r="C22" s="60">
        <f>'Monthly Worksheet'!G22</f>
        <v>4.9490516129032267</v>
      </c>
      <c r="D22" s="60">
        <f>'Monthly Worksheet'!T22</f>
        <v>32.515019397781501</v>
      </c>
      <c r="E22" s="63">
        <f>'Monthly Worksheet'!U22</f>
        <v>23.546392761336591</v>
      </c>
      <c r="Z22" s="75"/>
      <c r="AB22" s="1"/>
      <c r="AC22" s="1"/>
      <c r="AE22" s="43"/>
      <c r="AF22" s="43"/>
      <c r="AG22" s="43"/>
      <c r="AI22" s="1"/>
      <c r="AJ22" s="1"/>
      <c r="AK22" s="33"/>
      <c r="AL22" s="57"/>
      <c r="AM22" s="57"/>
    </row>
    <row r="23" spans="1:39" x14ac:dyDescent="0.2">
      <c r="A23" s="66">
        <v>40940</v>
      </c>
      <c r="B23" s="59">
        <f>'Monthly Worksheet'!C23</f>
        <v>4.84</v>
      </c>
      <c r="C23" s="60">
        <f>'Monthly Worksheet'!G23</f>
        <v>4.8223125000000007</v>
      </c>
      <c r="D23" s="60">
        <f>'Monthly Worksheet'!T23</f>
        <v>31.735750836274732</v>
      </c>
      <c r="E23" s="63">
        <f>'Monthly Worksheet'!U23</f>
        <v>19.709220864817492</v>
      </c>
      <c r="Z23" s="75"/>
      <c r="AB23" s="1"/>
      <c r="AC23" s="1"/>
      <c r="AE23" s="43"/>
      <c r="AF23" s="43"/>
      <c r="AG23" s="43"/>
      <c r="AI23" s="1"/>
      <c r="AJ23" s="1"/>
      <c r="AK23" s="33"/>
      <c r="AL23" s="57"/>
      <c r="AM23" s="57"/>
    </row>
    <row r="24" spans="1:39" x14ac:dyDescent="0.2">
      <c r="A24" s="66">
        <v>40969</v>
      </c>
      <c r="B24" s="59">
        <f>'Monthly Worksheet'!C24</f>
        <v>4.78</v>
      </c>
      <c r="C24" s="60">
        <f>'Monthly Worksheet'!G24</f>
        <v>4.6808032258064518</v>
      </c>
      <c r="D24" s="60">
        <f>'Monthly Worksheet'!T24</f>
        <v>28.592939646654251</v>
      </c>
      <c r="E24" s="63">
        <f>'Monthly Worksheet'!U24</f>
        <v>16.805523296892709</v>
      </c>
      <c r="Z24" s="75"/>
      <c r="AB24" s="1"/>
      <c r="AC24" s="1"/>
      <c r="AE24" s="43"/>
      <c r="AF24" s="43"/>
      <c r="AG24" s="43"/>
      <c r="AI24" s="1"/>
      <c r="AJ24" s="1"/>
      <c r="AK24" s="33"/>
      <c r="AL24" s="57"/>
      <c r="AM24" s="57"/>
    </row>
    <row r="25" spans="1:39" x14ac:dyDescent="0.2">
      <c r="A25" s="66">
        <v>41000</v>
      </c>
      <c r="B25" s="59">
        <f>'Monthly Worksheet'!C25</f>
        <v>4.6399999999999997</v>
      </c>
      <c r="C25" s="60">
        <f>'Monthly Worksheet'!G25</f>
        <v>4.4676866666666664</v>
      </c>
      <c r="D25" s="60">
        <f>'Monthly Worksheet'!T25</f>
        <v>28.503495868541528</v>
      </c>
      <c r="E25" s="63">
        <f>'Monthly Worksheet'!U25</f>
        <v>15.060374545693509</v>
      </c>
      <c r="Z25" s="75"/>
      <c r="AB25" s="1"/>
      <c r="AC25" s="1"/>
      <c r="AE25" s="43"/>
      <c r="AF25" s="43"/>
      <c r="AG25" s="43"/>
      <c r="AI25" s="1"/>
      <c r="AJ25" s="1"/>
      <c r="AK25" s="33"/>
      <c r="AL25" s="57"/>
      <c r="AM25" s="57"/>
    </row>
    <row r="26" spans="1:39" x14ac:dyDescent="0.2">
      <c r="A26" s="66">
        <v>41030</v>
      </c>
      <c r="B26" s="59">
        <f>'Monthly Worksheet'!C26</f>
        <v>4.6660000000000004</v>
      </c>
      <c r="C26" s="60">
        <f>'Monthly Worksheet'!G26</f>
        <v>4.4110725806451621</v>
      </c>
      <c r="D26" s="60">
        <f>'Monthly Worksheet'!T26</f>
        <v>22.992898671248238</v>
      </c>
      <c r="E26" s="63">
        <f>'Monthly Worksheet'!U26</f>
        <v>9.0045663599835422</v>
      </c>
      <c r="Z26" s="75"/>
      <c r="AB26" s="1"/>
      <c r="AC26" s="1"/>
      <c r="AE26" s="43"/>
      <c r="AF26" s="43"/>
      <c r="AG26" s="43"/>
      <c r="AI26" s="1"/>
      <c r="AJ26" s="1"/>
      <c r="AK26" s="33"/>
      <c r="AL26" s="57"/>
      <c r="AM26" s="57"/>
    </row>
    <row r="27" spans="1:39" x14ac:dyDescent="0.2">
      <c r="A27" s="66">
        <v>41061</v>
      </c>
      <c r="B27" s="59">
        <f>'Monthly Worksheet'!C27</f>
        <v>4.6980000000000004</v>
      </c>
      <c r="C27" s="60">
        <f>'Monthly Worksheet'!G27</f>
        <v>4.308931666666667</v>
      </c>
      <c r="D27" s="60">
        <f>'Monthly Worksheet'!T27</f>
        <v>36.97522417612393</v>
      </c>
      <c r="E27" s="63">
        <f>'Monthly Worksheet'!U27</f>
        <v>25.905457050695233</v>
      </c>
      <c r="Z27" s="75"/>
      <c r="AB27" s="1"/>
      <c r="AC27" s="1"/>
      <c r="AE27" s="43"/>
      <c r="AF27" s="43"/>
      <c r="AG27" s="43"/>
      <c r="AI27" s="1"/>
      <c r="AJ27" s="1"/>
      <c r="AK27" s="33"/>
      <c r="AL27" s="57"/>
      <c r="AM27" s="57"/>
    </row>
    <row r="28" spans="1:39" x14ac:dyDescent="0.2">
      <c r="A28" s="66">
        <v>41091</v>
      </c>
      <c r="B28" s="59">
        <f>'Monthly Worksheet'!C28</f>
        <v>4.7350000000000003</v>
      </c>
      <c r="C28" s="60">
        <f>'Monthly Worksheet'!G28</f>
        <v>4.5500741935483875</v>
      </c>
      <c r="D28" s="60">
        <f>'Monthly Worksheet'!T28</f>
        <v>43.604860044303763</v>
      </c>
      <c r="E28" s="63">
        <f>'Monthly Worksheet'!U28</f>
        <v>27.193277773827397</v>
      </c>
      <c r="Z28" s="75"/>
      <c r="AB28" s="1"/>
      <c r="AC28" s="1"/>
      <c r="AE28" s="43"/>
      <c r="AF28" s="43"/>
      <c r="AG28" s="43"/>
      <c r="AI28" s="1"/>
      <c r="AJ28" s="1"/>
      <c r="AK28" s="33"/>
      <c r="AL28" s="57"/>
      <c r="AM28" s="57"/>
    </row>
    <row r="29" spans="1:39" x14ac:dyDescent="0.2">
      <c r="A29" s="66">
        <v>41122</v>
      </c>
      <c r="B29" s="59">
        <f>'Monthly Worksheet'!C29</f>
        <v>4.7650000000000006</v>
      </c>
      <c r="C29" s="60">
        <f>'Monthly Worksheet'!G29</f>
        <v>4.6100854838709679</v>
      </c>
      <c r="D29" s="60">
        <f>'Monthly Worksheet'!T29</f>
        <v>42.521169565851288</v>
      </c>
      <c r="E29" s="63">
        <f>'Monthly Worksheet'!U29</f>
        <v>27.057717697708224</v>
      </c>
      <c r="Z29" s="75"/>
      <c r="AB29" s="1"/>
      <c r="AC29" s="1"/>
      <c r="AE29" s="43"/>
      <c r="AF29" s="43"/>
      <c r="AG29" s="43"/>
      <c r="AI29" s="1"/>
      <c r="AJ29" s="1"/>
      <c r="AK29" s="33"/>
      <c r="AL29" s="57"/>
      <c r="AM29" s="57"/>
    </row>
    <row r="30" spans="1:39" x14ac:dyDescent="0.2">
      <c r="A30" s="66">
        <v>41153</v>
      </c>
      <c r="B30" s="59">
        <f>'Monthly Worksheet'!C30</f>
        <v>4.7720000000000002</v>
      </c>
      <c r="C30" s="60">
        <f>'Monthly Worksheet'!G30</f>
        <v>4.2730947619047619</v>
      </c>
      <c r="D30" s="60">
        <f>'Monthly Worksheet'!T30</f>
        <v>34.807843219218988</v>
      </c>
      <c r="E30" s="63">
        <f>'Monthly Worksheet'!U30</f>
        <v>25.024316555920592</v>
      </c>
      <c r="Z30" s="75"/>
      <c r="AB30" s="1"/>
      <c r="AC30" s="1"/>
      <c r="AE30" s="43"/>
      <c r="AF30" s="43"/>
      <c r="AG30" s="43"/>
      <c r="AI30" s="1"/>
      <c r="AJ30" s="1"/>
      <c r="AK30" s="33"/>
      <c r="AL30" s="57"/>
      <c r="AM30" s="57"/>
    </row>
    <row r="31" spans="1:39" x14ac:dyDescent="0.2">
      <c r="A31" s="66">
        <v>41183</v>
      </c>
      <c r="B31" s="59">
        <f>'Monthly Worksheet'!C31</f>
        <v>4.82</v>
      </c>
      <c r="C31" s="60">
        <f>'Monthly Worksheet'!G31</f>
        <v>4.7752698924731192</v>
      </c>
      <c r="D31" s="60">
        <f>'Monthly Worksheet'!T31</f>
        <v>34.361617728091502</v>
      </c>
      <c r="E31" s="63">
        <f>'Monthly Worksheet'!U31</f>
        <v>24.956536517861011</v>
      </c>
      <c r="AF31" s="43"/>
      <c r="AG31" s="43"/>
      <c r="AI31" s="1"/>
      <c r="AJ31" s="1"/>
      <c r="AK31" s="33"/>
      <c r="AL31" s="57"/>
      <c r="AM31" s="57"/>
    </row>
    <row r="32" spans="1:39" x14ac:dyDescent="0.2">
      <c r="A32" s="66">
        <v>41214</v>
      </c>
      <c r="B32" s="59">
        <f>'Monthly Worksheet'!C32</f>
        <v>4.9800000000000004</v>
      </c>
      <c r="C32" s="60">
        <f>'Monthly Worksheet'!G32</f>
        <v>4.9380233333333337</v>
      </c>
      <c r="D32" s="60">
        <f>'Monthly Worksheet'!T32</f>
        <v>35.190322211613982</v>
      </c>
      <c r="E32" s="63">
        <f>'Monthly Worksheet'!U32</f>
        <v>26.108797164873994</v>
      </c>
      <c r="AF32" s="43"/>
      <c r="AG32" s="43"/>
      <c r="AI32" s="1"/>
      <c r="AJ32" s="1"/>
      <c r="AK32" s="33"/>
      <c r="AL32" s="57"/>
      <c r="AM32" s="57"/>
    </row>
    <row r="33" spans="1:39" x14ac:dyDescent="0.2">
      <c r="A33" s="66">
        <v>41244</v>
      </c>
      <c r="B33" s="59">
        <f>'Monthly Worksheet'!C33</f>
        <v>5.194</v>
      </c>
      <c r="C33" s="60">
        <f>'Monthly Worksheet'!G33</f>
        <v>5.3533075268817205</v>
      </c>
      <c r="D33" s="60">
        <f>'Monthly Worksheet'!T33</f>
        <v>39.078858634296367</v>
      </c>
      <c r="E33" s="63">
        <f>'Monthly Worksheet'!U33</f>
        <v>30.107819410389666</v>
      </c>
      <c r="Z33" s="75"/>
      <c r="AB33" s="1"/>
      <c r="AC33" s="1"/>
      <c r="AE33" s="43"/>
      <c r="AF33" s="43"/>
      <c r="AG33" s="43"/>
      <c r="AI33" s="1"/>
      <c r="AJ33" s="1"/>
      <c r="AK33" s="33"/>
      <c r="AL33" s="57"/>
      <c r="AM33" s="57"/>
    </row>
    <row r="34" spans="1:39" x14ac:dyDescent="0.2">
      <c r="A34" s="66">
        <v>41275</v>
      </c>
      <c r="B34" s="59">
        <f>'Monthly Worksheet'!C34</f>
        <v>5.3239999999999998</v>
      </c>
      <c r="C34" s="60">
        <f>'Monthly Worksheet'!G34</f>
        <v>5.4200516129032259</v>
      </c>
      <c r="D34" s="60">
        <f>'Monthly Worksheet'!T34</f>
        <v>34.712501170776264</v>
      </c>
      <c r="E34" s="63">
        <f>'Monthly Worksheet'!U34</f>
        <v>25.309758231494822</v>
      </c>
      <c r="Z34" s="75"/>
      <c r="AB34" s="1"/>
      <c r="AC34" s="1"/>
      <c r="AE34" s="43"/>
      <c r="AF34" s="43"/>
      <c r="AG34" s="43"/>
      <c r="AI34" s="1"/>
      <c r="AJ34" s="1"/>
      <c r="AK34" s="33"/>
      <c r="AL34" s="57"/>
      <c r="AM34" s="57"/>
    </row>
    <row r="35" spans="1:39" x14ac:dyDescent="0.2">
      <c r="A35" s="66">
        <v>41306</v>
      </c>
      <c r="B35" s="59">
        <f>'Monthly Worksheet'!C35</f>
        <v>5.3</v>
      </c>
      <c r="C35" s="60">
        <f>'Monthly Worksheet'!G35</f>
        <v>5.2823125000000006</v>
      </c>
      <c r="D35" s="60">
        <f>'Monthly Worksheet'!T35</f>
        <v>33.886919490626973</v>
      </c>
      <c r="E35" s="63">
        <f>'Monthly Worksheet'!U35</f>
        <v>21.230986622972669</v>
      </c>
      <c r="Z35" s="75"/>
      <c r="AB35" s="1"/>
      <c r="AC35" s="1"/>
      <c r="AE35" s="43"/>
      <c r="AF35" s="43"/>
      <c r="AG35" s="43"/>
      <c r="AI35" s="1"/>
      <c r="AJ35" s="1"/>
      <c r="AK35" s="33"/>
      <c r="AL35" s="57"/>
      <c r="AM35" s="57"/>
    </row>
    <row r="36" spans="1:39" x14ac:dyDescent="0.2">
      <c r="A36" s="66">
        <v>41334</v>
      </c>
      <c r="B36" s="59">
        <f>'Monthly Worksheet'!C36</f>
        <v>5.2069999999999999</v>
      </c>
      <c r="C36" s="60">
        <f>'Monthly Worksheet'!G36</f>
        <v>5.1078032258064514</v>
      </c>
      <c r="D36" s="60">
        <f>'Monthly Worksheet'!T36</f>
        <v>30.557326240641451</v>
      </c>
      <c r="E36" s="63">
        <f>'Monthly Worksheet'!U36</f>
        <v>18.144463652622992</v>
      </c>
      <c r="Z36" s="75"/>
      <c r="AB36" s="1"/>
      <c r="AC36" s="1"/>
      <c r="AE36" s="43"/>
      <c r="AF36" s="43"/>
      <c r="AG36" s="43"/>
      <c r="AI36" s="1"/>
      <c r="AJ36" s="1"/>
      <c r="AK36" s="33"/>
      <c r="AL36" s="57"/>
      <c r="AM36" s="57"/>
    </row>
    <row r="37" spans="1:39" x14ac:dyDescent="0.2">
      <c r="A37" s="66">
        <v>41365</v>
      </c>
      <c r="B37" s="59">
        <f>'Monthly Worksheet'!C37</f>
        <v>4.9969999999999999</v>
      </c>
      <c r="C37" s="60">
        <f>'Monthly Worksheet'!G37</f>
        <v>4.8246866666666666</v>
      </c>
      <c r="D37" s="60">
        <f>'Monthly Worksheet'!T37</f>
        <v>30.462566682434172</v>
      </c>
      <c r="E37" s="63">
        <f>'Monthly Worksheet'!U37</f>
        <v>16.289435165237172</v>
      </c>
      <c r="Z37" s="75"/>
      <c r="AB37" s="1"/>
      <c r="AC37" s="1"/>
      <c r="AE37" s="43"/>
      <c r="AF37" s="43"/>
      <c r="AG37" s="43"/>
      <c r="AI37" s="1"/>
      <c r="AJ37" s="1"/>
      <c r="AK37" s="33"/>
      <c r="AL37" s="57"/>
      <c r="AM37" s="57"/>
    </row>
    <row r="38" spans="1:39" x14ac:dyDescent="0.2">
      <c r="A38" s="66">
        <v>41395</v>
      </c>
      <c r="B38" s="59">
        <f>'Monthly Worksheet'!C38</f>
        <v>5</v>
      </c>
      <c r="C38" s="60">
        <f>'Monthly Worksheet'!G38</f>
        <v>4.7450725806451617</v>
      </c>
      <c r="D38" s="60">
        <f>'Monthly Worksheet'!T38</f>
        <v>24.624466292536891</v>
      </c>
      <c r="E38" s="63">
        <f>'Monthly Worksheet'!U38</f>
        <v>9.8523353530195408</v>
      </c>
      <c r="Z38" s="75"/>
      <c r="AB38" s="1"/>
      <c r="AC38" s="1"/>
      <c r="AE38" s="43"/>
      <c r="AF38" s="43"/>
      <c r="AG38" s="43"/>
      <c r="AI38" s="1"/>
      <c r="AJ38" s="1"/>
      <c r="AK38" s="33"/>
      <c r="AL38" s="57"/>
      <c r="AM38" s="57"/>
    </row>
    <row r="39" spans="1:39" x14ac:dyDescent="0.2">
      <c r="A39" s="66">
        <v>41426</v>
      </c>
      <c r="B39" s="59">
        <f>'Monthly Worksheet'!C39</f>
        <v>5.0289999999999999</v>
      </c>
      <c r="C39" s="60">
        <f>'Monthly Worksheet'!G39</f>
        <v>4.6399316666666666</v>
      </c>
      <c r="D39" s="60">
        <f>'Monthly Worksheet'!T39</f>
        <v>39.437782718890986</v>
      </c>
      <c r="E39" s="63">
        <f>'Monthly Worksheet'!U39</f>
        <v>27.817356198331595</v>
      </c>
      <c r="X39" s="1"/>
      <c r="Y39" s="47"/>
      <c r="Z39" s="47"/>
      <c r="AG39" s="43"/>
      <c r="AI39" s="1"/>
      <c r="AK39" s="33"/>
      <c r="AL39" s="33"/>
      <c r="AM39" s="33"/>
    </row>
    <row r="40" spans="1:39" x14ac:dyDescent="0.2">
      <c r="A40" s="66">
        <v>41456</v>
      </c>
      <c r="B40" s="59">
        <f>'Monthly Worksheet'!C40</f>
        <v>5.07</v>
      </c>
      <c r="C40" s="60">
        <f>'Monthly Worksheet'!G40</f>
        <v>4.8850741935483875</v>
      </c>
      <c r="D40" s="60">
        <f>'Monthly Worksheet'!T40</f>
        <v>46.461427953913542</v>
      </c>
      <c r="E40" s="63">
        <f>'Monthly Worksheet'!U40</f>
        <v>29.186261929957269</v>
      </c>
      <c r="Q40" s="55"/>
      <c r="AK40" s="33"/>
      <c r="AL40" s="58"/>
      <c r="AM40" s="58"/>
    </row>
    <row r="41" spans="1:39" x14ac:dyDescent="0.2">
      <c r="A41" s="66">
        <v>41487</v>
      </c>
      <c r="B41" s="59">
        <f>'Monthly Worksheet'!C41</f>
        <v>5.101</v>
      </c>
      <c r="C41" s="60">
        <f>'Monthly Worksheet'!G41</f>
        <v>4.9460854838709682</v>
      </c>
      <c r="D41" s="60">
        <f>'Monthly Worksheet'!T41</f>
        <v>45.313332098188695</v>
      </c>
      <c r="E41" s="63">
        <f>'Monthly Worksheet'!U41</f>
        <v>29.042166589786149</v>
      </c>
      <c r="AK41" s="33"/>
      <c r="AL41" s="58"/>
      <c r="AM41" s="58"/>
    </row>
    <row r="42" spans="1:39" x14ac:dyDescent="0.2">
      <c r="A42" s="66">
        <v>41518</v>
      </c>
      <c r="B42" s="59">
        <f>'Monthly Worksheet'!C42</f>
        <v>5.117</v>
      </c>
      <c r="C42" s="60">
        <f>'Monthly Worksheet'!G42</f>
        <v>4.6180947619047616</v>
      </c>
      <c r="D42" s="60">
        <f>'Monthly Worksheet'!T42</f>
        <v>37.141591007441299</v>
      </c>
      <c r="E42" s="63">
        <f>'Monthly Worksheet'!U42</f>
        <v>26.880736487219298</v>
      </c>
      <c r="AK42" s="33"/>
      <c r="AL42" s="58"/>
      <c r="AM42" s="58"/>
    </row>
    <row r="43" spans="1:39" x14ac:dyDescent="0.2">
      <c r="A43" s="66">
        <v>41548</v>
      </c>
      <c r="B43" s="59">
        <f>'Monthly Worksheet'!C43</f>
        <v>5.1770000000000005</v>
      </c>
      <c r="C43" s="60">
        <f>'Monthly Worksheet'!G43</f>
        <v>5.1322698924731194</v>
      </c>
      <c r="D43" s="60">
        <f>'Monthly Worksheet'!T43</f>
        <v>36.668845655084013</v>
      </c>
      <c r="E43" s="63">
        <f>'Monthly Worksheet'!U43</f>
        <v>26.808688817133739</v>
      </c>
      <c r="AK43" s="33"/>
      <c r="AL43" s="58"/>
      <c r="AM43" s="58"/>
    </row>
    <row r="44" spans="1:39" x14ac:dyDescent="0.2">
      <c r="A44" s="66">
        <v>41579</v>
      </c>
      <c r="B44" s="59">
        <f>'Monthly Worksheet'!C44</f>
        <v>5.3120000000000003</v>
      </c>
      <c r="C44" s="60">
        <f>'Monthly Worksheet'!G44</f>
        <v>5.2700233333333335</v>
      </c>
      <c r="D44" s="60">
        <f>'Monthly Worksheet'!T44</f>
        <v>37.546801309461841</v>
      </c>
      <c r="E44" s="63">
        <f>'Monthly Worksheet'!U44</f>
        <v>28.033499208588282</v>
      </c>
    </row>
    <row r="45" spans="1:39" x14ac:dyDescent="0.2">
      <c r="A45" s="66">
        <v>41609</v>
      </c>
      <c r="B45" s="59">
        <f>'Monthly Worksheet'!C45</f>
        <v>5.524</v>
      </c>
      <c r="C45" s="60">
        <f>'Monthly Worksheet'!G45</f>
        <v>5.6833075268817206</v>
      </c>
      <c r="D45" s="60">
        <f>'Monthly Worksheet'!T45</f>
        <v>41.666439380003894</v>
      </c>
      <c r="E45" s="63">
        <f>'Monthly Worksheet'!U45</f>
        <v>32.284311743636422</v>
      </c>
    </row>
    <row r="46" spans="1:39" x14ac:dyDescent="0.2">
      <c r="A46" s="66">
        <v>41640</v>
      </c>
      <c r="B46" s="59">
        <f>'Monthly Worksheet'!C46</f>
        <v>5.6510000000000007</v>
      </c>
      <c r="C46" s="60">
        <f>'Monthly Worksheet'!G46</f>
        <v>5.7470516129032267</v>
      </c>
      <c r="D46" s="60">
        <f>'Monthly Worksheet'!T46</f>
        <v>37.817638458703648</v>
      </c>
      <c r="E46" s="63">
        <f>'Monthly Worksheet'!U46</f>
        <v>28.629034410616192</v>
      </c>
    </row>
    <row r="47" spans="1:39" x14ac:dyDescent="0.2">
      <c r="A47" s="66">
        <v>41671</v>
      </c>
      <c r="B47" s="59">
        <f>'Monthly Worksheet'!C47</f>
        <v>5.6310000000000002</v>
      </c>
      <c r="C47" s="60">
        <f>'Monthly Worksheet'!G47</f>
        <v>5.613312500000001</v>
      </c>
      <c r="D47" s="60">
        <f>'Monthly Worksheet'!T47</f>
        <v>36.926614328298626</v>
      </c>
      <c r="E47" s="63">
        <f>'Monthly Worksheet'!U47</f>
        <v>24.095486873617705</v>
      </c>
    </row>
    <row r="48" spans="1:39" x14ac:dyDescent="0.2">
      <c r="A48" s="66">
        <v>41699</v>
      </c>
      <c r="B48" s="59">
        <f>'Monthly Worksheet'!C48</f>
        <v>5.5260000000000007</v>
      </c>
      <c r="C48" s="60">
        <f>'Monthly Worksheet'!G48</f>
        <v>5.4268032258064522</v>
      </c>
      <c r="D48" s="60">
        <f>'Monthly Worksheet'!T48</f>
        <v>33.333089906058156</v>
      </c>
      <c r="E48" s="63">
        <f>'Monthly Worksheet'!U48</f>
        <v>20.664821969291758</v>
      </c>
    </row>
    <row r="49" spans="1:5" x14ac:dyDescent="0.2">
      <c r="A49" s="66">
        <v>41730</v>
      </c>
      <c r="B49" s="59">
        <f>'Monthly Worksheet'!C49</f>
        <v>5.2960000000000003</v>
      </c>
      <c r="C49" s="60">
        <f>'Monthly Worksheet'!G49</f>
        <v>5.1236866666666669</v>
      </c>
      <c r="D49" s="60">
        <f>'Monthly Worksheet'!T49</f>
        <v>33.230818919456397</v>
      </c>
      <c r="E49" s="63">
        <f>'Monthly Worksheet'!U49</f>
        <v>18.602961037319368</v>
      </c>
    </row>
    <row r="50" spans="1:5" x14ac:dyDescent="0.2">
      <c r="A50" s="66">
        <v>41760</v>
      </c>
      <c r="B50" s="59">
        <f>'Monthly Worksheet'!C50</f>
        <v>5.2910000000000004</v>
      </c>
      <c r="C50" s="60">
        <f>'Monthly Worksheet'!G50</f>
        <v>5.0360725806451621</v>
      </c>
      <c r="D50" s="60">
        <f>'Monthly Worksheet'!T50</f>
        <v>26.929942279140423</v>
      </c>
      <c r="E50" s="63">
        <f>'Monthly Worksheet'!U50</f>
        <v>11.448135810499075</v>
      </c>
    </row>
    <row r="51" spans="1:5" x14ac:dyDescent="0.2">
      <c r="A51" s="66">
        <v>41791</v>
      </c>
      <c r="B51" s="59">
        <f>'Monthly Worksheet'!C51</f>
        <v>5.3109999999999999</v>
      </c>
      <c r="C51" s="60">
        <f>'Monthly Worksheet'!G51</f>
        <v>4.9219316666666666</v>
      </c>
      <c r="D51" s="60">
        <f>'Monthly Worksheet'!T51</f>
        <v>42.917485007583565</v>
      </c>
      <c r="E51" s="63">
        <f>'Monthly Worksheet'!U51</f>
        <v>31.416225182117699</v>
      </c>
    </row>
    <row r="52" spans="1:5" x14ac:dyDescent="0.2">
      <c r="A52" s="66">
        <v>41821</v>
      </c>
      <c r="B52" s="59">
        <f>'Monthly Worksheet'!C52</f>
        <v>5.351</v>
      </c>
      <c r="C52" s="60">
        <f>'Monthly Worksheet'!G52</f>
        <v>5.1660741935483872</v>
      </c>
      <c r="D52" s="60">
        <f>'Monthly Worksheet'!T52</f>
        <v>50.497882608796935</v>
      </c>
      <c r="E52" s="63">
        <f>'Monthly Worksheet'!U52</f>
        <v>32.937761517966443</v>
      </c>
    </row>
    <row r="53" spans="1:5" x14ac:dyDescent="0.2">
      <c r="A53" s="66">
        <v>41852</v>
      </c>
      <c r="B53" s="59">
        <f>'Monthly Worksheet'!C53</f>
        <v>5.3860000000000001</v>
      </c>
      <c r="C53" s="60">
        <f>'Monthly Worksheet'!G53</f>
        <v>5.2310854838709684</v>
      </c>
      <c r="D53" s="60">
        <f>'Monthly Worksheet'!T53</f>
        <v>49.258779154752439</v>
      </c>
      <c r="E53" s="63">
        <f>'Monthly Worksheet'!U53</f>
        <v>32.777599798403422</v>
      </c>
    </row>
    <row r="54" spans="1:5" x14ac:dyDescent="0.2">
      <c r="A54" s="66">
        <v>41883</v>
      </c>
      <c r="B54" s="59">
        <f>'Monthly Worksheet'!C54</f>
        <v>5.4060000000000006</v>
      </c>
      <c r="C54" s="60">
        <f>'Monthly Worksheet'!G54</f>
        <v>4.9070947619047622</v>
      </c>
      <c r="D54" s="60">
        <f>'Monthly Worksheet'!T54</f>
        <v>40.439278099494572</v>
      </c>
      <c r="E54" s="63">
        <f>'Monthly Worksheet'!U54</f>
        <v>30.375174004958033</v>
      </c>
    </row>
    <row r="55" spans="1:5" x14ac:dyDescent="0.2">
      <c r="A55" s="66">
        <v>41913</v>
      </c>
      <c r="B55" s="59">
        <f>'Monthly Worksheet'!C55</f>
        <v>5.476</v>
      </c>
      <c r="C55" s="60">
        <f>'Monthly Worksheet'!G55</f>
        <v>5.4312698924731189</v>
      </c>
      <c r="D55" s="60">
        <f>'Monthly Worksheet'!T55</f>
        <v>39.929059030182138</v>
      </c>
      <c r="E55" s="63">
        <f>'Monthly Worksheet'!U55</f>
        <v>30.295093145176523</v>
      </c>
    </row>
    <row r="56" spans="1:5" x14ac:dyDescent="0.2">
      <c r="A56" s="66">
        <v>41944</v>
      </c>
      <c r="B56" s="59">
        <f>'Monthly Worksheet'!C56</f>
        <v>5.6139999999999999</v>
      </c>
      <c r="C56" s="60">
        <f>'Monthly Worksheet'!G56</f>
        <v>5.5720233333333331</v>
      </c>
      <c r="D56" s="60">
        <f>'Monthly Worksheet'!T56</f>
        <v>40.876608730333814</v>
      </c>
      <c r="E56" s="63">
        <f>'Monthly Worksheet'!U56</f>
        <v>31.656467761462238</v>
      </c>
    </row>
    <row r="57" spans="1:5" x14ac:dyDescent="0.2">
      <c r="A57" s="66">
        <v>41974</v>
      </c>
      <c r="B57" s="59">
        <f>'Monthly Worksheet'!C57</f>
        <v>5.8290000000000006</v>
      </c>
      <c r="C57" s="60">
        <f>'Monthly Worksheet'!G57</f>
        <v>5.9883075268817212</v>
      </c>
      <c r="D57" s="60">
        <f>'Monthly Worksheet'!T57</f>
        <v>45.322803477199329</v>
      </c>
      <c r="E57" s="63">
        <f>'Monthly Worksheet'!U57</f>
        <v>36.381238488571491</v>
      </c>
    </row>
    <row r="58" spans="1:5" x14ac:dyDescent="0.2">
      <c r="A58" s="66">
        <v>42005</v>
      </c>
      <c r="B58" s="59">
        <f>'Monthly Worksheet'!C58</f>
        <v>5.9660000000000002</v>
      </c>
      <c r="C58" s="60">
        <f>'Monthly Worksheet'!G58</f>
        <v>6.0620516129032262</v>
      </c>
      <c r="D58" s="60">
        <f>'Monthly Worksheet'!T58</f>
        <v>41.782659918672465</v>
      </c>
      <c r="E58" s="63">
        <f>'Monthly Worksheet'!U58</f>
        <v>32.103901660633888</v>
      </c>
    </row>
    <row r="59" spans="1:5" x14ac:dyDescent="0.2">
      <c r="A59" s="66">
        <v>42036</v>
      </c>
      <c r="B59" s="59">
        <f>'Monthly Worksheet'!C59</f>
        <v>5.9359999999999999</v>
      </c>
      <c r="C59" s="60">
        <f>'Monthly Worksheet'!G59</f>
        <v>5.9183125000000008</v>
      </c>
      <c r="D59" s="60">
        <f>'Monthly Worksheet'!T59</f>
        <v>40.8080708133255</v>
      </c>
      <c r="E59" s="63">
        <f>'Monthly Worksheet'!U59</f>
        <v>27.094260573511729</v>
      </c>
    </row>
    <row r="60" spans="1:5" x14ac:dyDescent="0.2">
      <c r="A60" s="66">
        <v>42064</v>
      </c>
      <c r="B60" s="59">
        <f>'Monthly Worksheet'!C60</f>
        <v>5.8260000000000005</v>
      </c>
      <c r="C60" s="60">
        <f>'Monthly Worksheet'!G60</f>
        <v>5.7268032258064521</v>
      </c>
      <c r="D60" s="60">
        <f>'Monthly Worksheet'!T60</f>
        <v>36.877526586513326</v>
      </c>
      <c r="E60" s="63">
        <f>'Monthly Worksheet'!U60</f>
        <v>23.303322082054372</v>
      </c>
    </row>
    <row r="61" spans="1:5" x14ac:dyDescent="0.2">
      <c r="A61" s="66">
        <v>42095</v>
      </c>
      <c r="B61" s="59">
        <f>'Monthly Worksheet'!C61</f>
        <v>5.5760000000000005</v>
      </c>
      <c r="C61" s="60">
        <f>'Monthly Worksheet'!G61</f>
        <v>5.4036866666666672</v>
      </c>
      <c r="D61" s="60">
        <f>'Monthly Worksheet'!T61</f>
        <v>36.765664083653995</v>
      </c>
      <c r="E61" s="63">
        <f>'Monthly Worksheet'!U61</f>
        <v>21.024933434655416</v>
      </c>
    </row>
    <row r="62" spans="1:5" x14ac:dyDescent="0.2">
      <c r="A62" s="66">
        <v>42125</v>
      </c>
      <c r="B62" s="59">
        <f>'Monthly Worksheet'!C62</f>
        <v>5.5659999999999998</v>
      </c>
      <c r="C62" s="60">
        <f>'Monthly Worksheet'!G62</f>
        <v>5.3110725806451615</v>
      </c>
      <c r="D62" s="60">
        <f>'Monthly Worksheet'!T62</f>
        <v>29.873857769726477</v>
      </c>
      <c r="E62" s="63">
        <f>'Monthly Worksheet'!U62</f>
        <v>13.118739414422958</v>
      </c>
    </row>
    <row r="63" spans="1:5" x14ac:dyDescent="0.2">
      <c r="A63" s="66">
        <v>42156</v>
      </c>
      <c r="B63" s="59">
        <f>'Monthly Worksheet'!C63</f>
        <v>5.5860000000000003</v>
      </c>
      <c r="C63" s="60">
        <f>'Monthly Worksheet'!G63</f>
        <v>5.1969316666666669</v>
      </c>
      <c r="D63" s="60">
        <f>'Monthly Worksheet'!T63</f>
        <v>47.360797160837159</v>
      </c>
      <c r="E63" s="63">
        <f>'Monthly Worksheet'!U63</f>
        <v>35.183791149518775</v>
      </c>
    </row>
    <row r="64" spans="1:5" x14ac:dyDescent="0.2">
      <c r="A64" s="66">
        <v>42186</v>
      </c>
      <c r="B64" s="59">
        <f>'Monthly Worksheet'!C64</f>
        <v>5.6260000000000003</v>
      </c>
      <c r="C64" s="60">
        <f>'Monthly Worksheet'!G64</f>
        <v>5.4410741935483875</v>
      </c>
      <c r="D64" s="60">
        <f>'Monthly Worksheet'!T64</f>
        <v>55.652124706571108</v>
      </c>
      <c r="E64" s="63">
        <f>'Monthly Worksheet'!U64</f>
        <v>36.865112649163549</v>
      </c>
    </row>
    <row r="65" spans="1:5" x14ac:dyDescent="0.2">
      <c r="A65" s="66">
        <v>42217</v>
      </c>
      <c r="B65" s="59">
        <f>'Monthly Worksheet'!C65</f>
        <v>5.6610000000000005</v>
      </c>
      <c r="C65" s="60">
        <f>'Monthly Worksheet'!G65</f>
        <v>5.5060854838709687</v>
      </c>
      <c r="D65" s="60">
        <f>'Monthly Worksheet'!T65</f>
        <v>54.296811550056901</v>
      </c>
      <c r="E65" s="63">
        <f>'Monthly Worksheet'!U65</f>
        <v>36.688131438674624</v>
      </c>
    </row>
    <row r="66" spans="1:5" x14ac:dyDescent="0.2">
      <c r="A66" s="66">
        <v>42248</v>
      </c>
      <c r="B66" s="59">
        <f>'Monthly Worksheet'!C66</f>
        <v>5.6760000000000002</v>
      </c>
      <c r="C66" s="60">
        <f>'Monthly Worksheet'!G66</f>
        <v>5.1770947619047618</v>
      </c>
      <c r="D66" s="60">
        <f>'Monthly Worksheet'!T66</f>
        <v>44.650170847808752</v>
      </c>
      <c r="E66" s="63">
        <f>'Monthly Worksheet'!U66</f>
        <v>34.033413281340778</v>
      </c>
    </row>
    <row r="67" spans="1:5" x14ac:dyDescent="0.2">
      <c r="A67" s="66">
        <v>42278</v>
      </c>
      <c r="B67" s="59">
        <f>'Monthly Worksheet'!C67</f>
        <v>5.7460000000000004</v>
      </c>
      <c r="C67" s="60">
        <f>'Monthly Worksheet'!G67</f>
        <v>5.7012698924731193</v>
      </c>
      <c r="D67" s="60">
        <f>'Monthly Worksheet'!T67</f>
        <v>44.092100724538206</v>
      </c>
      <c r="E67" s="63">
        <f>'Monthly Worksheet'!U67</f>
        <v>33.944922676096319</v>
      </c>
    </row>
    <row r="68" spans="1:5" x14ac:dyDescent="0.2">
      <c r="A68" s="66">
        <v>42309</v>
      </c>
      <c r="B68" s="59">
        <f>'Monthly Worksheet'!C68</f>
        <v>5.8810000000000002</v>
      </c>
      <c r="C68" s="60">
        <f>'Monthly Worksheet'!G68</f>
        <v>5.8390233333333335</v>
      </c>
      <c r="D68" s="60">
        <f>'Monthly Worksheet'!T68</f>
        <v>45.128516667754951</v>
      </c>
      <c r="E68" s="63">
        <f>'Monthly Worksheet'!U68</f>
        <v>35.44926296525216</v>
      </c>
    </row>
    <row r="69" spans="1:5" x14ac:dyDescent="0.2">
      <c r="A69" s="66">
        <v>42339</v>
      </c>
      <c r="B69" s="59">
        <f>'Monthly Worksheet'!C69</f>
        <v>6.0910000000000002</v>
      </c>
      <c r="C69" s="60">
        <f>'Monthly Worksheet'!G69</f>
        <v>6.2503075268817208</v>
      </c>
      <c r="D69" s="60">
        <f>'Monthly Worksheet'!T69</f>
        <v>49.991699170541182</v>
      </c>
      <c r="E69" s="63">
        <f>'Monthly Worksheet'!U69</f>
        <v>40.670208674675401</v>
      </c>
    </row>
    <row r="70" spans="1:5" x14ac:dyDescent="0.2">
      <c r="A70" s="66">
        <v>42370</v>
      </c>
      <c r="B70" s="59">
        <f>'Monthly Worksheet'!C70</f>
        <v>6.226</v>
      </c>
      <c r="C70" s="60">
        <f>'Monthly Worksheet'!G70</f>
        <v>6.322051612903226</v>
      </c>
      <c r="D70" s="60">
        <f>'Monthly Worksheet'!T70</f>
        <v>43.574708596669801</v>
      </c>
      <c r="E70" s="63">
        <f>'Monthly Worksheet'!U70</f>
        <v>33.480830622109238</v>
      </c>
    </row>
    <row r="71" spans="1:5" x14ac:dyDescent="0.2">
      <c r="A71" s="66">
        <v>42401</v>
      </c>
      <c r="B71" s="59">
        <f>'Monthly Worksheet'!C71</f>
        <v>6.1960000000000006</v>
      </c>
      <c r="C71" s="60">
        <f>'Monthly Worksheet'!G71</f>
        <v>6.1783125000000014</v>
      </c>
      <c r="D71" s="60">
        <f>'Monthly Worksheet'!T71</f>
        <v>42.600828193315941</v>
      </c>
      <c r="E71" s="63">
        <f>'Monthly Worksheet'!U71</f>
        <v>28.284550499755582</v>
      </c>
    </row>
    <row r="72" spans="1:5" x14ac:dyDescent="0.2">
      <c r="A72" s="66">
        <v>42430</v>
      </c>
      <c r="B72" s="59">
        <f>'Monthly Worksheet'!C72</f>
        <v>6.0860000000000003</v>
      </c>
      <c r="C72" s="60">
        <f>'Monthly Worksheet'!G72</f>
        <v>5.9868032258064519</v>
      </c>
      <c r="D72" s="60">
        <f>'Monthly Worksheet'!T72</f>
        <v>38.551786471903966</v>
      </c>
      <c r="E72" s="63">
        <f>'Monthly Worksheet'!U72</f>
        <v>24.361305655513181</v>
      </c>
    </row>
    <row r="73" spans="1:5" x14ac:dyDescent="0.2">
      <c r="A73" s="66">
        <v>42461</v>
      </c>
      <c r="B73" s="59">
        <f>'Monthly Worksheet'!C73</f>
        <v>5.8210000000000006</v>
      </c>
      <c r="C73" s="60">
        <f>'Monthly Worksheet'!G73</f>
        <v>5.6486866666666673</v>
      </c>
      <c r="D73" s="60">
        <f>'Monthly Worksheet'!T73</f>
        <v>38.432597837614914</v>
      </c>
      <c r="E73" s="63">
        <f>'Monthly Worksheet'!U73</f>
        <v>21.978191646917399</v>
      </c>
    </row>
    <row r="74" spans="1:5" x14ac:dyDescent="0.2">
      <c r="A74" s="66">
        <v>42491</v>
      </c>
      <c r="B74" s="59">
        <f>'Monthly Worksheet'!C74</f>
        <v>5.8109999999999999</v>
      </c>
      <c r="C74" s="60">
        <f>'Monthly Worksheet'!G74</f>
        <v>5.5560725806451616</v>
      </c>
      <c r="D74" s="60">
        <f>'Monthly Worksheet'!T74</f>
        <v>31.251940076538769</v>
      </c>
      <c r="E74" s="63">
        <f>'Monthly Worksheet'!U74</f>
        <v>13.723907411608039</v>
      </c>
    </row>
    <row r="75" spans="1:5" x14ac:dyDescent="0.2">
      <c r="A75" s="66">
        <v>42522</v>
      </c>
      <c r="B75" s="59">
        <f>'Monthly Worksheet'!C75</f>
        <v>5.8310000000000004</v>
      </c>
      <c r="C75" s="60">
        <f>'Monthly Worksheet'!G75</f>
        <v>5.4419316666666671</v>
      </c>
      <c r="D75" s="60">
        <f>'Monthly Worksheet'!T75</f>
        <v>49.593536794269276</v>
      </c>
      <c r="E75" s="63">
        <f>'Monthly Worksheet'!U75</f>
        <v>36.842467727262012</v>
      </c>
    </row>
    <row r="76" spans="1:5" x14ac:dyDescent="0.2">
      <c r="A76" s="66">
        <v>42552</v>
      </c>
      <c r="B76" s="59">
        <f>'Monthly Worksheet'!C76</f>
        <v>5.8710000000000004</v>
      </c>
      <c r="C76" s="60">
        <f>'Monthly Worksheet'!G76</f>
        <v>5.6860741935483876</v>
      </c>
      <c r="D76" s="60">
        <f>'Monthly Worksheet'!T76</f>
        <v>58.158021532840635</v>
      </c>
      <c r="E76" s="63">
        <f>'Monthly Worksheet'!U76</f>
        <v>38.525070274765213</v>
      </c>
    </row>
    <row r="77" spans="1:5" x14ac:dyDescent="0.2">
      <c r="A77" s="66">
        <v>42583</v>
      </c>
      <c r="B77" s="59">
        <f>'Monthly Worksheet'!C77</f>
        <v>5.9060000000000006</v>
      </c>
      <c r="C77" s="60">
        <f>'Monthly Worksheet'!G77</f>
        <v>5.751085483870968</v>
      </c>
      <c r="D77" s="60">
        <f>'Monthly Worksheet'!T77</f>
        <v>56.71281451055065</v>
      </c>
      <c r="E77" s="63">
        <f>'Monthly Worksheet'!U77</f>
        <v>38.320614666333483</v>
      </c>
    </row>
    <row r="78" spans="1:5" x14ac:dyDescent="0.2">
      <c r="A78" s="66">
        <v>42614</v>
      </c>
      <c r="B78" s="59">
        <f>'Monthly Worksheet'!C78</f>
        <v>5.9240000000000004</v>
      </c>
      <c r="C78" s="60">
        <f>'Monthly Worksheet'!G78</f>
        <v>5.425094761904762</v>
      </c>
      <c r="D78" s="60">
        <f>'Monthly Worksheet'!T78</f>
        <v>46.78906203669294</v>
      </c>
      <c r="E78" s="63">
        <f>'Monthly Worksheet'!U78</f>
        <v>35.663726590627618</v>
      </c>
    </row>
    <row r="79" spans="1:5" x14ac:dyDescent="0.2">
      <c r="A79" s="66">
        <v>42644</v>
      </c>
      <c r="B79" s="59">
        <f>'Monthly Worksheet'!C79</f>
        <v>5.9960000000000004</v>
      </c>
      <c r="C79" s="60">
        <f>'Monthly Worksheet'!G79</f>
        <v>5.9512698924731193</v>
      </c>
      <c r="D79" s="60">
        <f>'Monthly Worksheet'!T79</f>
        <v>46.02553404536507</v>
      </c>
      <c r="E79" s="63">
        <f>'Monthly Worksheet'!U79</f>
        <v>35.433403458286207</v>
      </c>
    </row>
    <row r="80" spans="1:5" x14ac:dyDescent="0.2">
      <c r="A80" s="66">
        <v>42675</v>
      </c>
      <c r="B80" s="59">
        <f>'Monthly Worksheet'!C80</f>
        <v>6.1360000000000001</v>
      </c>
      <c r="C80" s="60">
        <f>'Monthly Worksheet'!G80</f>
        <v>6.0940233333333333</v>
      </c>
      <c r="D80" s="60">
        <f>'Monthly Worksheet'!T80</f>
        <v>47.099355127088195</v>
      </c>
      <c r="E80" s="63">
        <f>'Monthly Worksheet'!U80</f>
        <v>36.997392085499889</v>
      </c>
    </row>
    <row r="81" spans="1:5" x14ac:dyDescent="0.2">
      <c r="A81" s="66">
        <v>42705</v>
      </c>
      <c r="B81" s="59">
        <f>'Monthly Worksheet'!C81</f>
        <v>6.3460000000000001</v>
      </c>
      <c r="C81" s="60">
        <f>'Monthly Worksheet'!G81</f>
        <v>6.5053075268817206</v>
      </c>
      <c r="D81" s="60">
        <f>'Monthly Worksheet'!T81</f>
        <v>52.031260141527184</v>
      </c>
      <c r="E81" s="63">
        <f>'Monthly Worksheet'!U81</f>
        <v>42.329471545732289</v>
      </c>
    </row>
    <row r="82" spans="1:5" x14ac:dyDescent="0.2">
      <c r="A82" s="66">
        <v>42736</v>
      </c>
      <c r="B82" s="59">
        <f>'Monthly Worksheet'!C82</f>
        <v>6.4860000000000007</v>
      </c>
      <c r="C82" s="60">
        <f>'Monthly Worksheet'!G82</f>
        <v>6.5820516129032267</v>
      </c>
      <c r="D82" s="60">
        <f>'Monthly Worksheet'!T82</f>
        <v>45.366757274667137</v>
      </c>
      <c r="E82" s="63">
        <f>'Monthly Worksheet'!U82</f>
        <v>34.857759583584588</v>
      </c>
    </row>
    <row r="83" spans="1:5" x14ac:dyDescent="0.2">
      <c r="A83" s="66">
        <v>42767</v>
      </c>
      <c r="B83" s="59">
        <f>'Monthly Worksheet'!C83</f>
        <v>6.4560000000000004</v>
      </c>
      <c r="C83" s="60">
        <f>'Monthly Worksheet'!G83</f>
        <v>6.4383125000000012</v>
      </c>
      <c r="D83" s="60">
        <f>'Monthly Worksheet'!T83</f>
        <v>44.393585573306368</v>
      </c>
      <c r="E83" s="63">
        <f>'Monthly Worksheet'!U83</f>
        <v>29.474840425999425</v>
      </c>
    </row>
    <row r="84" spans="1:5" x14ac:dyDescent="0.2">
      <c r="A84" s="66">
        <v>42795</v>
      </c>
      <c r="B84" s="59">
        <f>'Monthly Worksheet'!C84</f>
        <v>6.3410000000000002</v>
      </c>
      <c r="C84" s="60">
        <f>'Monthly Worksheet'!G84</f>
        <v>6.2418032258064517</v>
      </c>
      <c r="D84" s="60">
        <f>'Monthly Worksheet'!T84</f>
        <v>40.193849051806325</v>
      </c>
      <c r="E84" s="63">
        <f>'Monthly Worksheet'!U84</f>
        <v>25.398943391020854</v>
      </c>
    </row>
    <row r="85" spans="1:5" x14ac:dyDescent="0.2">
      <c r="A85" s="66">
        <v>42826</v>
      </c>
      <c r="B85" s="59">
        <f>'Monthly Worksheet'!C85</f>
        <v>6.056</v>
      </c>
      <c r="C85" s="60">
        <f>'Monthly Worksheet'!G85</f>
        <v>5.8836866666666667</v>
      </c>
      <c r="D85" s="60">
        <f>'Monthly Worksheet'!T85</f>
        <v>40.031493479169264</v>
      </c>
      <c r="E85" s="63">
        <f>'Monthly Worksheet'!U85</f>
        <v>22.892541360719708</v>
      </c>
    </row>
    <row r="86" spans="1:5" x14ac:dyDescent="0.2">
      <c r="A86" s="66">
        <v>42856</v>
      </c>
      <c r="B86" s="59">
        <f>'Monthly Worksheet'!C86</f>
        <v>6.0440000000000005</v>
      </c>
      <c r="C86" s="60">
        <f>'Monthly Worksheet'!G86</f>
        <v>5.7890725806451622</v>
      </c>
      <c r="D86" s="60">
        <f>'Monthly Worksheet'!T86</f>
        <v>32.562524474445972</v>
      </c>
      <c r="E86" s="63">
        <f>'Monthly Worksheet'!U86</f>
        <v>14.299434527298342</v>
      </c>
    </row>
    <row r="87" spans="1:5" x14ac:dyDescent="0.2">
      <c r="A87" s="66">
        <v>42887</v>
      </c>
      <c r="B87" s="59">
        <f>'Monthly Worksheet'!C87</f>
        <v>6.069</v>
      </c>
      <c r="C87" s="60">
        <f>'Monthly Worksheet'!G87</f>
        <v>5.6799316666666666</v>
      </c>
      <c r="D87" s="60">
        <f>'Monthly Worksheet'!T87</f>
        <v>51.762483866746187</v>
      </c>
      <c r="E87" s="63">
        <f>'Monthly Worksheet'!U87</f>
        <v>38.453753545641149</v>
      </c>
    </row>
    <row r="88" spans="1:5" x14ac:dyDescent="0.2">
      <c r="A88" s="66">
        <v>42917</v>
      </c>
      <c r="B88" s="59">
        <f>'Monthly Worksheet'!C88</f>
        <v>6.1110000000000007</v>
      </c>
      <c r="C88" s="60">
        <f>'Monthly Worksheet'!G88</f>
        <v>5.9260741935483878</v>
      </c>
      <c r="D88" s="60">
        <f>'Monthly Worksheet'!T88</f>
        <v>60.612777607553639</v>
      </c>
      <c r="E88" s="63">
        <f>'Monthly Worksheet'!U88</f>
        <v>40.15115121413011</v>
      </c>
    </row>
    <row r="89" spans="1:5" x14ac:dyDescent="0.2">
      <c r="A89" s="66">
        <v>42948</v>
      </c>
      <c r="B89" s="59">
        <f>'Monthly Worksheet'!C89</f>
        <v>6.1510000000000007</v>
      </c>
      <c r="C89" s="60">
        <f>'Monthly Worksheet'!G89</f>
        <v>5.996085483870969</v>
      </c>
      <c r="D89" s="60">
        <f>'Monthly Worksheet'!T89</f>
        <v>59.128817471044414</v>
      </c>
      <c r="E89" s="63">
        <f>'Monthly Worksheet'!U89</f>
        <v>39.95309789399235</v>
      </c>
    </row>
    <row r="90" spans="1:5" x14ac:dyDescent="0.2">
      <c r="A90" s="66">
        <v>42979</v>
      </c>
      <c r="B90" s="59">
        <f>'Monthly Worksheet'!C90</f>
        <v>6.1710000000000003</v>
      </c>
      <c r="C90" s="60">
        <f>'Monthly Worksheet'!G90</f>
        <v>5.6720947619047619</v>
      </c>
      <c r="D90" s="60">
        <f>'Monthly Worksheet'!T90</f>
        <v>48.919328664331623</v>
      </c>
      <c r="E90" s="63">
        <f>'Monthly Worksheet'!U90</f>
        <v>37.287466055925393</v>
      </c>
    </row>
    <row r="91" spans="1:5" x14ac:dyDescent="0.2">
      <c r="A91" s="66">
        <v>43009</v>
      </c>
      <c r="B91" s="59">
        <f>'Monthly Worksheet'!C91</f>
        <v>6.2460000000000004</v>
      </c>
      <c r="C91" s="60">
        <f>'Monthly Worksheet'!G91</f>
        <v>6.2012698924731193</v>
      </c>
      <c r="D91" s="60">
        <f>'Monthly Worksheet'!T91</f>
        <v>47.958967366191942</v>
      </c>
      <c r="E91" s="63">
        <f>'Monthly Worksheet'!U91</f>
        <v>36.921884240476103</v>
      </c>
    </row>
    <row r="92" spans="1:5" x14ac:dyDescent="0.2">
      <c r="A92" s="66">
        <v>43040</v>
      </c>
      <c r="B92" s="59">
        <f>'Monthly Worksheet'!C92</f>
        <v>6.3860000000000001</v>
      </c>
      <c r="C92" s="60">
        <f>'Monthly Worksheet'!G92</f>
        <v>6.3440233333333333</v>
      </c>
      <c r="D92" s="60">
        <f>'Monthly Worksheet'!T92</f>
        <v>49.031549695061955</v>
      </c>
      <c r="E92" s="63">
        <f>'Monthly Worksheet'!U92</f>
        <v>38.515165732801584</v>
      </c>
    </row>
    <row r="93" spans="1:5" x14ac:dyDescent="0.2">
      <c r="A93" s="66">
        <v>43070</v>
      </c>
      <c r="B93" s="59">
        <f>'Monthly Worksheet'!C93</f>
        <v>6.5960000000000001</v>
      </c>
      <c r="C93" s="60">
        <f>'Monthly Worksheet'!G93</f>
        <v>6.7553075268817206</v>
      </c>
      <c r="D93" s="60">
        <f>'Monthly Worksheet'!T93</f>
        <v>54.030829720925226</v>
      </c>
      <c r="E93" s="63">
        <f>'Monthly Worksheet'!U93</f>
        <v>43.95619985069002</v>
      </c>
    </row>
    <row r="94" spans="1:5" x14ac:dyDescent="0.2">
      <c r="A94" s="66">
        <v>43101</v>
      </c>
      <c r="B94" s="59">
        <f>'Monthly Worksheet'!C94</f>
        <v>6.7360000000000007</v>
      </c>
      <c r="C94" s="60">
        <f>'Monthly Worksheet'!G94</f>
        <v>6.8320516129032267</v>
      </c>
      <c r="D94" s="60">
        <f>'Monthly Worksheet'!T94</f>
        <v>47.089881003510733</v>
      </c>
      <c r="E94" s="63">
        <f>'Monthly Worksheet'!U94</f>
        <v>36.181729738849356</v>
      </c>
    </row>
    <row r="95" spans="1:5" x14ac:dyDescent="0.2">
      <c r="A95" s="66">
        <v>43132</v>
      </c>
      <c r="B95" s="59">
        <f>'Monthly Worksheet'!C95</f>
        <v>6.7060000000000004</v>
      </c>
      <c r="C95" s="60">
        <f>'Monthly Worksheet'!G95</f>
        <v>6.6883125000000012</v>
      </c>
      <c r="D95" s="60">
        <f>'Monthly Worksheet'!T95</f>
        <v>46.117390746374092</v>
      </c>
      <c r="E95" s="63">
        <f>'Monthly Worksheet'!U95</f>
        <v>30.619349970464665</v>
      </c>
    </row>
    <row r="96" spans="1:5" x14ac:dyDescent="0.2">
      <c r="A96" s="66">
        <v>43160</v>
      </c>
      <c r="B96" s="59">
        <f>'Monthly Worksheet'!C96</f>
        <v>6.5860000000000003</v>
      </c>
      <c r="C96" s="60">
        <f>'Monthly Worksheet'!G96</f>
        <v>6.4868032258064519</v>
      </c>
      <c r="D96" s="60">
        <f>'Monthly Worksheet'!T96</f>
        <v>41.771517020732119</v>
      </c>
      <c r="E96" s="63">
        <f>'Monthly Worksheet'!U96</f>
        <v>26.395889450626267</v>
      </c>
    </row>
    <row r="97" spans="1:7" x14ac:dyDescent="0.2">
      <c r="A97" s="66">
        <v>43191</v>
      </c>
      <c r="B97" s="59">
        <f>'Monthly Worksheet'!C97</f>
        <v>6.2860000000000005</v>
      </c>
      <c r="C97" s="60">
        <f>'Monthly Worksheet'!G97</f>
        <v>6.1136866666666672</v>
      </c>
      <c r="D97" s="60">
        <f>'Monthly Worksheet'!T97</f>
        <v>41.596370064520329</v>
      </c>
      <c r="E97" s="63">
        <f>'Monthly Worksheet'!U97</f>
        <v>23.787436825292179</v>
      </c>
    </row>
    <row r="98" spans="1:7" x14ac:dyDescent="0.2">
      <c r="A98" s="66">
        <v>43221</v>
      </c>
      <c r="B98" s="59">
        <f>'Monthly Worksheet'!C98</f>
        <v>6.2709999999999999</v>
      </c>
      <c r="C98" s="60">
        <f>'Monthly Worksheet'!G98</f>
        <v>6.0160725806451616</v>
      </c>
      <c r="D98" s="60">
        <f>'Monthly Worksheet'!T98</f>
        <v>33.839359917900616</v>
      </c>
      <c r="E98" s="63">
        <f>'Monthly Worksheet'!U98</f>
        <v>14.860141202241248</v>
      </c>
    </row>
    <row r="99" spans="1:7" x14ac:dyDescent="0.2">
      <c r="A99" s="66">
        <v>43252</v>
      </c>
      <c r="B99" s="59">
        <f>'Monthly Worksheet'!C99</f>
        <v>6.2960000000000003</v>
      </c>
      <c r="C99" s="60">
        <f>'Monthly Worksheet'!G99</f>
        <v>5.9069316666666669</v>
      </c>
      <c r="D99" s="60">
        <f>'Monthly Worksheet'!T99</f>
        <v>53.831185486293499</v>
      </c>
      <c r="E99" s="63">
        <f>'Monthly Worksheet'!U99</f>
        <v>39.990568170733859</v>
      </c>
    </row>
    <row r="100" spans="1:7" x14ac:dyDescent="0.2">
      <c r="A100" s="66">
        <v>43282</v>
      </c>
      <c r="B100" s="59">
        <f>'Monthly Worksheet'!C100</f>
        <v>6.34</v>
      </c>
      <c r="C100" s="60">
        <f>'Monthly Worksheet'!G100</f>
        <v>6.155074193548387</v>
      </c>
      <c r="D100" s="60">
        <f>'Monthly Worksheet'!T100</f>
        <v>62.955024028842296</v>
      </c>
      <c r="E100" s="63">
        <f>'Monthly Worksheet'!U100</f>
        <v>41.702703443774112</v>
      </c>
    </row>
    <row r="101" spans="1:7" x14ac:dyDescent="0.2">
      <c r="A101" s="66">
        <v>43313</v>
      </c>
      <c r="B101" s="59">
        <f>'Monthly Worksheet'!C101</f>
        <v>6.383</v>
      </c>
      <c r="C101" s="60">
        <f>'Monthly Worksheet'!G101</f>
        <v>6.2280854838709683</v>
      </c>
      <c r="D101" s="60">
        <f>'Monthly Worksheet'!T101</f>
        <v>61.416624356083389</v>
      </c>
      <c r="E101" s="63">
        <f>'Monthly Worksheet'!U101</f>
        <v>41.498959562632578</v>
      </c>
    </row>
    <row r="102" spans="1:7" x14ac:dyDescent="0.2">
      <c r="A102" s="66">
        <v>43344</v>
      </c>
      <c r="B102" s="59">
        <f>'Monthly Worksheet'!C102</f>
        <v>6.4010000000000007</v>
      </c>
      <c r="C102" s="60">
        <f>'Monthly Worksheet'!G102</f>
        <v>5.9020947619047623</v>
      </c>
      <c r="D102" s="60">
        <f>'Monthly Worksheet'!T102</f>
        <v>50.902977750796801</v>
      </c>
      <c r="E102" s="63">
        <f>'Monthly Worksheet'!U102</f>
        <v>38.799450173409156</v>
      </c>
    </row>
    <row r="103" spans="1:7" x14ac:dyDescent="0.2">
      <c r="A103" s="66">
        <v>43374</v>
      </c>
      <c r="B103" s="59">
        <f>'Monthly Worksheet'!C103</f>
        <v>6.476</v>
      </c>
      <c r="C103" s="60">
        <f>'Monthly Worksheet'!G103</f>
        <v>6.4312698924731189</v>
      </c>
      <c r="D103" s="60">
        <f>'Monthly Worksheet'!T103</f>
        <v>49.737726021352657</v>
      </c>
      <c r="E103" s="63">
        <f>'Monthly Worksheet'!U103</f>
        <v>38.291286560090803</v>
      </c>
    </row>
    <row r="104" spans="1:7" x14ac:dyDescent="0.2">
      <c r="A104" s="66">
        <v>43405</v>
      </c>
      <c r="B104" s="59">
        <f>'Monthly Worksheet'!C104</f>
        <v>6.6160000000000005</v>
      </c>
      <c r="C104" s="60">
        <f>'Monthly Worksheet'!G104</f>
        <v>6.5740233333333338</v>
      </c>
      <c r="D104" s="60">
        <f>'Monthly Worksheet'!T104</f>
        <v>50.809168697597826</v>
      </c>
      <c r="E104" s="63">
        <f>'Monthly Worksheet'!U104</f>
        <v>39.911517488319149</v>
      </c>
    </row>
    <row r="105" spans="1:7" x14ac:dyDescent="0.2">
      <c r="A105" s="66">
        <v>43435</v>
      </c>
      <c r="B105" s="59">
        <f>'Monthly Worksheet'!C105</f>
        <v>6.8260000000000005</v>
      </c>
      <c r="C105" s="60">
        <f>'Monthly Worksheet'!G105</f>
        <v>6.9853075268817211</v>
      </c>
      <c r="D105" s="60">
        <f>'Monthly Worksheet'!T105</f>
        <v>55.870433733971424</v>
      </c>
      <c r="E105" s="63">
        <f>'Monthly Worksheet'!U105</f>
        <v>45.452789891251136</v>
      </c>
    </row>
    <row r="106" spans="1:7" x14ac:dyDescent="0.2">
      <c r="A106" s="66">
        <v>43466</v>
      </c>
      <c r="B106" s="59">
        <f>'Monthly Worksheet'!C106</f>
        <v>6.9660000000000002</v>
      </c>
      <c r="C106" s="60">
        <f>'Monthly Worksheet'!G106</f>
        <v>7.0620516129032262</v>
      </c>
      <c r="D106" s="60">
        <f>'Monthly Worksheet'!T106</f>
        <v>48.675154834046829</v>
      </c>
      <c r="E106" s="63">
        <f>'Monthly Worksheet'!U106</f>
        <v>37.399782281692922</v>
      </c>
      <c r="G106" s="119"/>
    </row>
    <row r="107" spans="1:7" x14ac:dyDescent="0.2">
      <c r="A107" s="66">
        <v>43497</v>
      </c>
      <c r="B107" s="59">
        <f>'Monthly Worksheet'!C107</f>
        <v>6.931</v>
      </c>
      <c r="C107" s="60">
        <f>'Monthly Worksheet'!G107</f>
        <v>6.9133125000000009</v>
      </c>
      <c r="D107" s="60">
        <f>'Monthly Worksheet'!T107</f>
        <v>47.668815402135046</v>
      </c>
      <c r="E107" s="63">
        <f>'Monthly Worksheet'!U107</f>
        <v>31.649408560483383</v>
      </c>
      <c r="G107" s="119"/>
    </row>
    <row r="108" spans="1:7" x14ac:dyDescent="0.2">
      <c r="A108" s="66">
        <v>43525</v>
      </c>
      <c r="B108" s="59">
        <f>'Monthly Worksheet'!C108</f>
        <v>6.7990000000000004</v>
      </c>
      <c r="C108" s="60">
        <f>'Monthly Worksheet'!G108</f>
        <v>6.6998032258064519</v>
      </c>
      <c r="D108" s="60">
        <f>'Monthly Worksheet'!T108</f>
        <v>43.143122234532918</v>
      </c>
      <c r="E108" s="63">
        <f>'Monthly Worksheet'!U108</f>
        <v>27.262622147344448</v>
      </c>
      <c r="G108" s="119"/>
    </row>
    <row r="109" spans="1:7" x14ac:dyDescent="0.2">
      <c r="A109" s="66">
        <v>43556</v>
      </c>
      <c r="B109" s="59">
        <f>'Monthly Worksheet'!C109</f>
        <v>6.4790000000000001</v>
      </c>
      <c r="C109" s="60">
        <f>'Monthly Worksheet'!G109</f>
        <v>6.3066866666666668</v>
      </c>
      <c r="D109" s="60">
        <f>'Monthly Worksheet'!T109</f>
        <v>42.909505633967093</v>
      </c>
      <c r="E109" s="63">
        <f>'Monthly Worksheet'!U109</f>
        <v>24.538370845563865</v>
      </c>
      <c r="G109" s="119"/>
    </row>
    <row r="110" spans="1:7" x14ac:dyDescent="0.2">
      <c r="A110" s="66">
        <v>43586</v>
      </c>
      <c r="B110" s="59">
        <f>'Monthly Worksheet'!C110</f>
        <v>6.4590000000000005</v>
      </c>
      <c r="C110" s="60">
        <f>'Monthly Worksheet'!G110</f>
        <v>6.2040725806451622</v>
      </c>
      <c r="D110" s="60">
        <f>'Monthly Worksheet'!T110</f>
        <v>34.896827157413725</v>
      </c>
      <c r="E110" s="63">
        <f>'Monthly Worksheet'!U110</f>
        <v>15.324515012326128</v>
      </c>
      <c r="G110" s="119"/>
    </row>
    <row r="111" spans="1:7" x14ac:dyDescent="0.2">
      <c r="A111" s="66">
        <v>43617</v>
      </c>
      <c r="B111" s="59">
        <f>'Monthly Worksheet'!C111</f>
        <v>6.492</v>
      </c>
      <c r="C111" s="60">
        <f>'Monthly Worksheet'!G111</f>
        <v>6.1029316666666666</v>
      </c>
      <c r="D111" s="60">
        <f>'Monthly Worksheet'!T111</f>
        <v>55.617377193039189</v>
      </c>
      <c r="E111" s="63">
        <f>'Monthly Worksheet'!U111</f>
        <v>41.317509432928439</v>
      </c>
      <c r="G111" s="119"/>
    </row>
    <row r="112" spans="1:7" x14ac:dyDescent="0.2">
      <c r="A112" s="66">
        <v>43647</v>
      </c>
      <c r="B112" s="59">
        <f>'Monthly Worksheet'!C112</f>
        <v>6.5380000000000003</v>
      </c>
      <c r="C112" s="60">
        <f>'Monthly Worksheet'!G112</f>
        <v>6.3530741935483874</v>
      </c>
      <c r="D112" s="60">
        <f>'Monthly Worksheet'!T112</f>
        <v>64.980197790480531</v>
      </c>
      <c r="E112" s="63">
        <f>'Monthly Worksheet'!U112</f>
        <v>43.044220218750155</v>
      </c>
      <c r="G112" s="119"/>
    </row>
    <row r="113" spans="1:7" x14ac:dyDescent="0.2">
      <c r="A113" s="66">
        <v>43678</v>
      </c>
      <c r="B113" s="59">
        <f>'Monthly Worksheet'!C113</f>
        <v>6.585</v>
      </c>
      <c r="C113" s="60">
        <f>'Monthly Worksheet'!G113</f>
        <v>6.4300854838709682</v>
      </c>
      <c r="D113" s="60">
        <f>'Monthly Worksheet'!T113</f>
        <v>63.408594143919053</v>
      </c>
      <c r="E113" s="63">
        <f>'Monthly Worksheet'!U113</f>
        <v>42.844925325845189</v>
      </c>
      <c r="G113" s="119"/>
    </row>
    <row r="114" spans="1:7" x14ac:dyDescent="0.2">
      <c r="A114" s="66">
        <v>43709</v>
      </c>
      <c r="B114" s="59">
        <f>'Monthly Worksheet'!C114</f>
        <v>6.6040000000000001</v>
      </c>
      <c r="C114" s="60">
        <f>'Monthly Worksheet'!G114</f>
        <v>6.1050947619047617</v>
      </c>
      <c r="D114" s="60">
        <f>'Monthly Worksheet'!T114</f>
        <v>52.65376368363345</v>
      </c>
      <c r="E114" s="63">
        <f>'Monthly Worksheet'!U114</f>
        <v>40.133940503188306</v>
      </c>
      <c r="G114" s="119"/>
    </row>
    <row r="115" spans="1:7" x14ac:dyDescent="0.2">
      <c r="A115" s="66">
        <v>43739</v>
      </c>
      <c r="B115" s="59">
        <f>'Monthly Worksheet'!C115</f>
        <v>6.6790000000000003</v>
      </c>
      <c r="C115" s="60">
        <f>'Monthly Worksheet'!G115</f>
        <v>6.6342698924731192</v>
      </c>
      <c r="D115" s="60">
        <f>'Monthly Worksheet'!T115</f>
        <v>51.307673877864076</v>
      </c>
      <c r="E115" s="63">
        <f>'Monthly Worksheet'!U115</f>
        <v>39.499932955228999</v>
      </c>
      <c r="G115" s="119"/>
    </row>
    <row r="116" spans="1:7" x14ac:dyDescent="0.2">
      <c r="A116" s="66">
        <v>43770</v>
      </c>
      <c r="B116" s="59">
        <f>'Monthly Worksheet'!C116</f>
        <v>6.8210000000000006</v>
      </c>
      <c r="C116" s="60">
        <f>'Monthly Worksheet'!G116</f>
        <v>6.7790233333333338</v>
      </c>
      <c r="D116" s="60">
        <f>'Monthly Worksheet'!T116</f>
        <v>52.393568243336311</v>
      </c>
      <c r="E116" s="63">
        <f>'Monthly Worksheet'!U116</f>
        <v>41.156091879106533</v>
      </c>
      <c r="G116" s="119"/>
    </row>
    <row r="117" spans="1:7" x14ac:dyDescent="0.2">
      <c r="A117" s="66">
        <v>43800</v>
      </c>
      <c r="B117" s="59">
        <f>'Monthly Worksheet'!C117</f>
        <v>7.0310000000000006</v>
      </c>
      <c r="C117" s="60">
        <f>'Monthly Worksheet'!G117</f>
        <v>7.1903075268817211</v>
      </c>
      <c r="D117" s="60">
        <f>'Monthly Worksheet'!T117</f>
        <v>57.510080789077819</v>
      </c>
      <c r="E117" s="63">
        <f>'Monthly Worksheet'!U117</f>
        <v>46.786707101316473</v>
      </c>
      <c r="G117" s="119"/>
    </row>
    <row r="118" spans="1:7" x14ac:dyDescent="0.2">
      <c r="A118" s="66">
        <v>43831</v>
      </c>
      <c r="B118" s="59">
        <f>'Monthly Worksheet'!C118</f>
        <v>7.1710000000000003</v>
      </c>
      <c r="C118" s="60">
        <f>'Monthly Worksheet'!G118</f>
        <v>7.2670516129032263</v>
      </c>
      <c r="D118" s="60">
        <f>'Monthly Worksheet'!T118</f>
        <v>50.088116291698576</v>
      </c>
      <c r="E118" s="63">
        <f>'Monthly Worksheet'!U118</f>
        <v>38.48543780901003</v>
      </c>
      <c r="G118" s="119"/>
    </row>
    <row r="119" spans="1:7" x14ac:dyDescent="0.2">
      <c r="A119" s="66">
        <v>43862</v>
      </c>
      <c r="B119" s="59">
        <f>'Monthly Worksheet'!C119</f>
        <v>7.1360000000000001</v>
      </c>
      <c r="C119" s="60">
        <f>'Monthly Worksheet'!G119</f>
        <v>7.1183125000000009</v>
      </c>
      <c r="D119" s="60">
        <f>'Monthly Worksheet'!T119</f>
        <v>49.08233564405058</v>
      </c>
      <c r="E119" s="63">
        <f>'Monthly Worksheet'!U119</f>
        <v>32.58790638694488</v>
      </c>
      <c r="G119" s="119"/>
    </row>
    <row r="120" spans="1:7" x14ac:dyDescent="0.2">
      <c r="A120" s="66">
        <v>43891</v>
      </c>
      <c r="B120" s="59">
        <f>'Monthly Worksheet'!C120</f>
        <v>6.9960000000000004</v>
      </c>
      <c r="C120" s="60">
        <f>'Monthly Worksheet'!G120</f>
        <v>6.896803225806452</v>
      </c>
      <c r="D120" s="60">
        <f>'Monthly Worksheet'!T120</f>
        <v>44.411696070771207</v>
      </c>
      <c r="E120" s="63">
        <f>'Monthly Worksheet'!U120</f>
        <v>28.064248162619005</v>
      </c>
      <c r="G120" s="119"/>
    </row>
    <row r="121" spans="1:7" x14ac:dyDescent="0.2">
      <c r="A121" s="66">
        <v>43922</v>
      </c>
      <c r="B121" s="59">
        <f>'Monthly Worksheet'!C121</f>
        <v>6.6610000000000005</v>
      </c>
      <c r="C121" s="60">
        <f>'Monthly Worksheet'!G121</f>
        <v>6.4886866666666672</v>
      </c>
      <c r="D121" s="60">
        <f>'Monthly Worksheet'!T121</f>
        <v>44.147799279766637</v>
      </c>
      <c r="E121" s="63">
        <f>'Monthly Worksheet'!U121</f>
        <v>25.246505517529911</v>
      </c>
      <c r="G121" s="119"/>
    </row>
    <row r="122" spans="1:7" x14ac:dyDescent="0.2">
      <c r="A122" s="66">
        <v>43952</v>
      </c>
      <c r="B122" s="59">
        <f>'Monthly Worksheet'!C122</f>
        <v>6.6360000000000001</v>
      </c>
      <c r="C122" s="60">
        <f>'Monthly Worksheet'!G122</f>
        <v>6.3810725806451618</v>
      </c>
      <c r="D122" s="60">
        <f>'Monthly Worksheet'!T122</f>
        <v>35.892421313763826</v>
      </c>
      <c r="E122" s="63">
        <f>'Monthly Worksheet'!U122</f>
        <v>15.761718014374123</v>
      </c>
      <c r="G122" s="119"/>
    </row>
    <row r="123" spans="1:7" x14ac:dyDescent="0.2">
      <c r="A123" s="66">
        <v>43983</v>
      </c>
      <c r="B123" s="59">
        <f>'Monthly Worksheet'!C123</f>
        <v>6.6760000000000002</v>
      </c>
      <c r="C123" s="60">
        <f>'Monthly Worksheet'!G123</f>
        <v>6.2869316666666668</v>
      </c>
      <c r="D123" s="60">
        <f>'Monthly Worksheet'!T123</f>
        <v>57.294210223861683</v>
      </c>
      <c r="E123" s="63">
        <f>'Monthly Worksheet'!U123</f>
        <v>42.563209393356011</v>
      </c>
      <c r="G123" s="119"/>
    </row>
    <row r="124" spans="1:7" x14ac:dyDescent="0.2">
      <c r="A124" s="66">
        <v>44013</v>
      </c>
      <c r="B124" s="59">
        <f>'Monthly Worksheet'!C124</f>
        <v>6.7360000000000007</v>
      </c>
      <c r="C124" s="60">
        <f>'Monthly Worksheet'!G124</f>
        <v>6.5510741935483878</v>
      </c>
      <c r="D124" s="60">
        <f>'Monthly Worksheet'!T124</f>
        <v>67.00537155211876</v>
      </c>
      <c r="E124" s="63">
        <f>'Monthly Worksheet'!U124</f>
        <v>44.385736993726191</v>
      </c>
      <c r="G124" s="119"/>
    </row>
    <row r="125" spans="1:7" x14ac:dyDescent="0.2">
      <c r="A125" s="66">
        <v>44044</v>
      </c>
      <c r="B125" s="59">
        <f>'Monthly Worksheet'!C125</f>
        <v>6.7830000000000004</v>
      </c>
      <c r="C125" s="60">
        <f>'Monthly Worksheet'!G125</f>
        <v>6.6280854838709686</v>
      </c>
      <c r="D125" s="60">
        <f>'Monthly Worksheet'!T125</f>
        <v>65.361118985460948</v>
      </c>
      <c r="E125" s="63">
        <f>'Monthly Worksheet'!U125</f>
        <v>44.164238301667453</v>
      </c>
      <c r="G125" s="119"/>
    </row>
    <row r="126" spans="1:7" x14ac:dyDescent="0.2">
      <c r="A126" s="66">
        <v>44075</v>
      </c>
      <c r="B126" s="59">
        <f>'Monthly Worksheet'!C126</f>
        <v>6.8</v>
      </c>
      <c r="C126" s="60">
        <f>'Monthly Worksheet'!G126</f>
        <v>6.3010947619047615</v>
      </c>
      <c r="D126" s="60">
        <f>'Monthly Worksheet'!T126</f>
        <v>54.344177687751596</v>
      </c>
      <c r="E126" s="63">
        <f>'Monthly Worksheet'!U126</f>
        <v>41.422413925044033</v>
      </c>
      <c r="G126" s="119"/>
    </row>
    <row r="127" spans="1:7" x14ac:dyDescent="0.2">
      <c r="A127" s="66">
        <v>44105</v>
      </c>
      <c r="B127" s="59">
        <f>'Monthly Worksheet'!C127</f>
        <v>6.875</v>
      </c>
      <c r="C127" s="60">
        <f>'Monthly Worksheet'!G127</f>
        <v>6.8302698924731189</v>
      </c>
      <c r="D127" s="60">
        <f>'Monthly Worksheet'!T127</f>
        <v>52.823485601392342</v>
      </c>
      <c r="E127" s="63">
        <f>'Monthly Worksheet'!U127</f>
        <v>40.666901888465873</v>
      </c>
      <c r="G127" s="119"/>
    </row>
    <row r="128" spans="1:7" x14ac:dyDescent="0.2">
      <c r="A128" s="66">
        <v>44136</v>
      </c>
      <c r="B128" s="59">
        <f>'Monthly Worksheet'!C128</f>
        <v>7.02</v>
      </c>
      <c r="C128" s="60">
        <f>'Monthly Worksheet'!G128</f>
        <v>6.9780233333333328</v>
      </c>
      <c r="D128" s="60">
        <f>'Monthly Worksheet'!T128</f>
        <v>53.931595119443422</v>
      </c>
      <c r="E128" s="63">
        <f>'Monthly Worksheet'!U128</f>
        <v>42.364239702358681</v>
      </c>
      <c r="G128" s="119"/>
    </row>
    <row r="129" spans="1:7" ht="13.5" thickBot="1" x14ac:dyDescent="0.25">
      <c r="A129" s="90">
        <v>44166</v>
      </c>
      <c r="B129" s="91">
        <f>'Monthly Worksheet'!C129</f>
        <v>7.2350000000000003</v>
      </c>
      <c r="C129" s="64">
        <f>'Monthly Worksheet'!G129</f>
        <v>7.3943075268817209</v>
      </c>
      <c r="D129" s="64">
        <f>'Monthly Worksheet'!T129</f>
        <v>59.141729565866619</v>
      </c>
      <c r="E129" s="65">
        <f>'Monthly Worksheet'!U129</f>
        <v>48.11411739816198</v>
      </c>
      <c r="G129" s="119"/>
    </row>
    <row r="130" spans="1:7" x14ac:dyDescent="0.2">
      <c r="A130" s="157">
        <v>44197</v>
      </c>
      <c r="B130" s="158">
        <f t="shared" ref="B130:C145" si="0">B118*(1+$A$5)</f>
        <v>7.4506689999999995</v>
      </c>
      <c r="C130" s="158">
        <f t="shared" si="0"/>
        <v>7.5504666258064512</v>
      </c>
      <c r="D130" s="159">
        <f t="shared" ref="D130:E145" si="1">D118*(1+$A$5)</f>
        <v>52.041552827074817</v>
      </c>
      <c r="E130" s="160">
        <f t="shared" si="1"/>
        <v>39.986369883561416</v>
      </c>
    </row>
    <row r="131" spans="1:7" x14ac:dyDescent="0.2">
      <c r="A131" s="66">
        <v>44228</v>
      </c>
      <c r="B131" s="89">
        <f t="shared" si="0"/>
        <v>7.4143039999999996</v>
      </c>
      <c r="C131" s="89">
        <f t="shared" ref="C131" si="2">C119*(1+$A$5)</f>
        <v>7.3959266875000003</v>
      </c>
      <c r="D131" s="79">
        <f t="shared" si="1"/>
        <v>50.996546734168547</v>
      </c>
      <c r="E131" s="80">
        <f t="shared" si="1"/>
        <v>33.858834736035725</v>
      </c>
    </row>
    <row r="132" spans="1:7" x14ac:dyDescent="0.2">
      <c r="A132" s="66">
        <v>44256</v>
      </c>
      <c r="B132" s="89">
        <f t="shared" si="0"/>
        <v>7.2688439999999996</v>
      </c>
      <c r="C132" s="89">
        <f t="shared" ref="C132" si="3">C120*(1+$A$5)</f>
        <v>7.1657785516129033</v>
      </c>
      <c r="D132" s="79">
        <f t="shared" si="1"/>
        <v>46.143752217531279</v>
      </c>
      <c r="E132" s="80">
        <f t="shared" si="1"/>
        <v>29.158753840961143</v>
      </c>
    </row>
    <row r="133" spans="1:7" x14ac:dyDescent="0.2">
      <c r="A133" s="66">
        <v>44287</v>
      </c>
      <c r="B133" s="89">
        <f t="shared" si="0"/>
        <v>6.9207789999999996</v>
      </c>
      <c r="C133" s="89">
        <f t="shared" ref="C133" si="4">C121*(1+$A$5)</f>
        <v>6.7417454466666671</v>
      </c>
      <c r="D133" s="79">
        <f t="shared" si="1"/>
        <v>45.869563451677536</v>
      </c>
      <c r="E133" s="80">
        <f t="shared" si="1"/>
        <v>26.231119232713574</v>
      </c>
    </row>
    <row r="134" spans="1:7" x14ac:dyDescent="0.2">
      <c r="A134" s="66">
        <v>44317</v>
      </c>
      <c r="B134" s="89">
        <f t="shared" si="0"/>
        <v>6.8948039999999997</v>
      </c>
      <c r="C134" s="89">
        <f t="shared" ref="C134" si="5">C122*(1+$A$5)</f>
        <v>6.6299344112903222</v>
      </c>
      <c r="D134" s="79">
        <f t="shared" si="1"/>
        <v>37.292225745000614</v>
      </c>
      <c r="E134" s="80">
        <f t="shared" si="1"/>
        <v>16.376425016934714</v>
      </c>
    </row>
    <row r="135" spans="1:7" x14ac:dyDescent="0.2">
      <c r="A135" s="66">
        <v>44348</v>
      </c>
      <c r="B135" s="89">
        <f t="shared" si="0"/>
        <v>6.9363639999999993</v>
      </c>
      <c r="C135" s="89">
        <f t="shared" ref="C135" si="6">C123*(1+$A$5)</f>
        <v>6.5321220016666661</v>
      </c>
      <c r="D135" s="79">
        <f t="shared" si="1"/>
        <v>59.528684422592285</v>
      </c>
      <c r="E135" s="80">
        <f t="shared" si="1"/>
        <v>44.223174559696893</v>
      </c>
    </row>
    <row r="136" spans="1:7" x14ac:dyDescent="0.2">
      <c r="A136" s="66">
        <v>44378</v>
      </c>
      <c r="B136" s="89">
        <f t="shared" si="0"/>
        <v>6.998704</v>
      </c>
      <c r="C136" s="89">
        <f t="shared" ref="C136" si="7">C124*(1+$A$5)</f>
        <v>6.8065660870967744</v>
      </c>
      <c r="D136" s="79">
        <f t="shared" si="1"/>
        <v>69.618581042651385</v>
      </c>
      <c r="E136" s="80">
        <f t="shared" si="1"/>
        <v>46.116780736481509</v>
      </c>
    </row>
    <row r="137" spans="1:7" x14ac:dyDescent="0.2">
      <c r="A137" s="66">
        <v>44409</v>
      </c>
      <c r="B137" s="89">
        <f t="shared" si="0"/>
        <v>7.0475370000000002</v>
      </c>
      <c r="C137" s="89">
        <f t="shared" ref="C137" si="8">C125*(1+$A$5)</f>
        <v>6.8865808177419359</v>
      </c>
      <c r="D137" s="79">
        <f t="shared" si="1"/>
        <v>67.910202625893916</v>
      </c>
      <c r="E137" s="80">
        <f t="shared" si="1"/>
        <v>45.886643595432481</v>
      </c>
    </row>
    <row r="138" spans="1:7" x14ac:dyDescent="0.2">
      <c r="A138" s="66">
        <v>44440</v>
      </c>
      <c r="B138" s="89">
        <f t="shared" si="0"/>
        <v>7.065199999999999</v>
      </c>
      <c r="C138" s="89">
        <f t="shared" ref="C138" si="9">C126*(1+$A$5)</f>
        <v>6.5468374576190467</v>
      </c>
      <c r="D138" s="79">
        <f t="shared" si="1"/>
        <v>56.463600617573903</v>
      </c>
      <c r="E138" s="80">
        <f t="shared" si="1"/>
        <v>43.037888068120751</v>
      </c>
    </row>
    <row r="139" spans="1:7" x14ac:dyDescent="0.2">
      <c r="A139" s="66">
        <v>44470</v>
      </c>
      <c r="B139" s="89">
        <f t="shared" si="0"/>
        <v>7.1431249999999995</v>
      </c>
      <c r="C139" s="89">
        <f t="shared" ref="C139" si="10">C127*(1+$A$5)</f>
        <v>7.0966504182795704</v>
      </c>
      <c r="D139" s="79">
        <f t="shared" si="1"/>
        <v>54.883601539846637</v>
      </c>
      <c r="E139" s="80">
        <f t="shared" si="1"/>
        <v>42.252911062116041</v>
      </c>
    </row>
    <row r="140" spans="1:7" x14ac:dyDescent="0.2">
      <c r="A140" s="66">
        <v>44501</v>
      </c>
      <c r="B140" s="89">
        <f t="shared" si="0"/>
        <v>7.293779999999999</v>
      </c>
      <c r="C140" s="89">
        <f t="shared" ref="C140" si="11">C128*(1+$A$5)</f>
        <v>7.2501662433333323</v>
      </c>
      <c r="D140" s="79">
        <f t="shared" si="1"/>
        <v>56.034927329101713</v>
      </c>
      <c r="E140" s="80">
        <f t="shared" si="1"/>
        <v>44.016445050750669</v>
      </c>
    </row>
    <row r="141" spans="1:7" x14ac:dyDescent="0.2">
      <c r="A141" s="66">
        <v>44531</v>
      </c>
      <c r="B141" s="89">
        <f t="shared" si="0"/>
        <v>7.5171649999999994</v>
      </c>
      <c r="C141" s="89">
        <f t="shared" ref="C141" si="12">C129*(1+$A$5)</f>
        <v>7.6826855204301072</v>
      </c>
      <c r="D141" s="79">
        <f t="shared" si="1"/>
        <v>61.448257018935415</v>
      </c>
      <c r="E141" s="80">
        <f t="shared" si="1"/>
        <v>49.990567976690294</v>
      </c>
    </row>
    <row r="142" spans="1:7" x14ac:dyDescent="0.2">
      <c r="A142" s="66">
        <v>44562</v>
      </c>
      <c r="B142" s="89">
        <f t="shared" si="0"/>
        <v>7.7412450909999988</v>
      </c>
      <c r="C142" s="89">
        <f t="shared" ref="C142" si="13">C130*(1+$A$5)</f>
        <v>7.8449348242129027</v>
      </c>
      <c r="D142" s="79">
        <f t="shared" si="1"/>
        <v>54.071173387330731</v>
      </c>
      <c r="E142" s="80">
        <f t="shared" si="1"/>
        <v>41.545838309020311</v>
      </c>
    </row>
    <row r="143" spans="1:7" x14ac:dyDescent="0.2">
      <c r="A143" s="66">
        <v>44593</v>
      </c>
      <c r="B143" s="89">
        <f t="shared" si="0"/>
        <v>7.7034618559999988</v>
      </c>
      <c r="C143" s="89">
        <f t="shared" ref="C143" si="14">C131*(1+$A$5)</f>
        <v>7.6843678283124994</v>
      </c>
      <c r="D143" s="79">
        <f t="shared" si="1"/>
        <v>52.985412056801117</v>
      </c>
      <c r="E143" s="80">
        <f t="shared" si="1"/>
        <v>35.179329290741116</v>
      </c>
    </row>
    <row r="144" spans="1:7" x14ac:dyDescent="0.2">
      <c r="A144" s="66">
        <v>44621</v>
      </c>
      <c r="B144" s="89">
        <f t="shared" si="0"/>
        <v>7.5523289159999987</v>
      </c>
      <c r="C144" s="89">
        <f t="shared" ref="C144" si="15">C132*(1+$A$5)</f>
        <v>7.4452439151258059</v>
      </c>
      <c r="D144" s="79">
        <f t="shared" si="1"/>
        <v>47.943358554014999</v>
      </c>
      <c r="E144" s="80">
        <f t="shared" si="1"/>
        <v>30.295945240758627</v>
      </c>
    </row>
    <row r="145" spans="1:5" x14ac:dyDescent="0.2">
      <c r="A145" s="66">
        <v>44652</v>
      </c>
      <c r="B145" s="89">
        <f t="shared" si="0"/>
        <v>7.1906893809999994</v>
      </c>
      <c r="C145" s="89">
        <f t="shared" ref="C145" si="16">C133*(1+$A$5)</f>
        <v>7.0046735190866665</v>
      </c>
      <c r="D145" s="79">
        <f t="shared" si="1"/>
        <v>47.658476426292957</v>
      </c>
      <c r="E145" s="80">
        <f t="shared" si="1"/>
        <v>27.254132882789403</v>
      </c>
    </row>
    <row r="146" spans="1:5" x14ac:dyDescent="0.2">
      <c r="A146" s="66">
        <v>44682</v>
      </c>
      <c r="B146" s="89">
        <f t="shared" ref="B146:C161" si="17">B134*(1+$A$5)</f>
        <v>7.1637013559999989</v>
      </c>
      <c r="C146" s="89">
        <f t="shared" si="17"/>
        <v>6.8885018533306441</v>
      </c>
      <c r="D146" s="79">
        <f t="shared" ref="D146:E161" si="18">D134*(1+$A$5)</f>
        <v>38.746622549055637</v>
      </c>
      <c r="E146" s="80">
        <f t="shared" si="18"/>
        <v>17.015105592595166</v>
      </c>
    </row>
    <row r="147" spans="1:5" x14ac:dyDescent="0.2">
      <c r="A147" s="66">
        <v>44713</v>
      </c>
      <c r="B147" s="89">
        <f t="shared" si="17"/>
        <v>7.2068821959999987</v>
      </c>
      <c r="C147" s="89">
        <f t="shared" si="17"/>
        <v>6.7868747597316652</v>
      </c>
      <c r="D147" s="79">
        <f t="shared" si="18"/>
        <v>61.85030311507338</v>
      </c>
      <c r="E147" s="80">
        <f t="shared" si="18"/>
        <v>45.947878367525071</v>
      </c>
    </row>
    <row r="148" spans="1:5" x14ac:dyDescent="0.2">
      <c r="A148" s="66">
        <v>44743</v>
      </c>
      <c r="B148" s="89">
        <f t="shared" si="17"/>
        <v>7.2716534559999992</v>
      </c>
      <c r="C148" s="89">
        <f t="shared" si="17"/>
        <v>7.0720221644935481</v>
      </c>
      <c r="D148" s="79">
        <f t="shared" si="18"/>
        <v>72.333705703314777</v>
      </c>
      <c r="E148" s="80">
        <f t="shared" si="18"/>
        <v>47.915335185204285</v>
      </c>
    </row>
    <row r="149" spans="1:5" x14ac:dyDescent="0.2">
      <c r="A149" s="66">
        <v>44774</v>
      </c>
      <c r="B149" s="89">
        <f t="shared" si="17"/>
        <v>7.3223909429999994</v>
      </c>
      <c r="C149" s="89">
        <f t="shared" si="17"/>
        <v>7.1551574696338704</v>
      </c>
      <c r="D149" s="79">
        <f t="shared" si="18"/>
        <v>70.558700528303774</v>
      </c>
      <c r="E149" s="80">
        <f t="shared" si="18"/>
        <v>47.676222695654346</v>
      </c>
    </row>
    <row r="150" spans="1:5" x14ac:dyDescent="0.2">
      <c r="A150" s="66">
        <v>44805</v>
      </c>
      <c r="B150" s="89">
        <f t="shared" si="17"/>
        <v>7.3407427999999983</v>
      </c>
      <c r="C150" s="89">
        <f t="shared" si="17"/>
        <v>6.8021641184661892</v>
      </c>
      <c r="D150" s="79">
        <f t="shared" si="18"/>
        <v>58.665681041659283</v>
      </c>
      <c r="E150" s="80">
        <f t="shared" si="18"/>
        <v>44.716365702777459</v>
      </c>
    </row>
    <row r="151" spans="1:5" x14ac:dyDescent="0.2">
      <c r="A151" s="66">
        <v>44835</v>
      </c>
      <c r="B151" s="89">
        <f t="shared" si="17"/>
        <v>7.421706874999999</v>
      </c>
      <c r="C151" s="89">
        <f t="shared" si="17"/>
        <v>7.3734197845924729</v>
      </c>
      <c r="D151" s="79">
        <f t="shared" si="18"/>
        <v>57.024061999900653</v>
      </c>
      <c r="E151" s="80">
        <f t="shared" si="18"/>
        <v>43.900774593538564</v>
      </c>
    </row>
    <row r="152" spans="1:5" x14ac:dyDescent="0.2">
      <c r="A152" s="66">
        <v>44866</v>
      </c>
      <c r="B152" s="89">
        <f t="shared" si="17"/>
        <v>7.578237419999998</v>
      </c>
      <c r="C152" s="89">
        <f t="shared" si="17"/>
        <v>7.5329227268233314</v>
      </c>
      <c r="D152" s="79">
        <f t="shared" si="18"/>
        <v>58.220289494936672</v>
      </c>
      <c r="E152" s="80">
        <f t="shared" si="18"/>
        <v>45.733086407729942</v>
      </c>
    </row>
    <row r="153" spans="1:5" x14ac:dyDescent="0.2">
      <c r="A153" s="66">
        <v>44896</v>
      </c>
      <c r="B153" s="89">
        <f t="shared" si="17"/>
        <v>7.8103344349999988</v>
      </c>
      <c r="C153" s="89">
        <f t="shared" si="17"/>
        <v>7.9823102557268806</v>
      </c>
      <c r="D153" s="79">
        <f t="shared" si="18"/>
        <v>63.844739042673893</v>
      </c>
      <c r="E153" s="80">
        <f t="shared" si="18"/>
        <v>51.94020012778121</v>
      </c>
    </row>
    <row r="154" spans="1:5" x14ac:dyDescent="0.2">
      <c r="A154" s="66">
        <v>44927</v>
      </c>
      <c r="B154" s="89">
        <f t="shared" si="17"/>
        <v>8.0431536495489979</v>
      </c>
      <c r="C154" s="89">
        <f t="shared" si="17"/>
        <v>8.1508872823572052</v>
      </c>
      <c r="D154" s="79">
        <f t="shared" si="18"/>
        <v>56.179949149436624</v>
      </c>
      <c r="E154" s="80">
        <f t="shared" si="18"/>
        <v>43.166126003072101</v>
      </c>
    </row>
    <row r="155" spans="1:5" x14ac:dyDescent="0.2">
      <c r="A155" s="66">
        <v>44958</v>
      </c>
      <c r="B155" s="89">
        <f t="shared" si="17"/>
        <v>8.0038968683839986</v>
      </c>
      <c r="C155" s="89">
        <f t="shared" si="17"/>
        <v>7.9840581736166865</v>
      </c>
      <c r="D155" s="79">
        <f t="shared" si="18"/>
        <v>55.051843127016355</v>
      </c>
      <c r="E155" s="80">
        <f t="shared" si="18"/>
        <v>36.551323133080018</v>
      </c>
    </row>
    <row r="156" spans="1:5" x14ac:dyDescent="0.2">
      <c r="A156" s="66">
        <v>44986</v>
      </c>
      <c r="B156" s="89">
        <f t="shared" si="17"/>
        <v>7.8468697437239978</v>
      </c>
      <c r="C156" s="89">
        <f t="shared" si="17"/>
        <v>7.7356084278157118</v>
      </c>
      <c r="D156" s="79">
        <f t="shared" si="18"/>
        <v>49.813149537621584</v>
      </c>
      <c r="E156" s="80">
        <f t="shared" si="18"/>
        <v>31.47748710514821</v>
      </c>
    </row>
    <row r="157" spans="1:5" x14ac:dyDescent="0.2">
      <c r="A157" s="66">
        <v>45017</v>
      </c>
      <c r="B157" s="89">
        <f t="shared" si="17"/>
        <v>7.4711262668589988</v>
      </c>
      <c r="C157" s="89">
        <f t="shared" si="17"/>
        <v>7.2778557863310462</v>
      </c>
      <c r="D157" s="79">
        <f t="shared" si="18"/>
        <v>49.517157006918382</v>
      </c>
      <c r="E157" s="80">
        <f t="shared" si="18"/>
        <v>28.317044065218187</v>
      </c>
    </row>
    <row r="158" spans="1:5" x14ac:dyDescent="0.2">
      <c r="A158" s="66">
        <v>45047</v>
      </c>
      <c r="B158" s="89">
        <f t="shared" si="17"/>
        <v>7.4430857088839986</v>
      </c>
      <c r="C158" s="89">
        <f t="shared" si="17"/>
        <v>7.1571534256105389</v>
      </c>
      <c r="D158" s="79">
        <f t="shared" si="18"/>
        <v>40.257740828468805</v>
      </c>
      <c r="E158" s="80">
        <f t="shared" si="18"/>
        <v>17.678694710706377</v>
      </c>
    </row>
    <row r="159" spans="1:5" x14ac:dyDescent="0.2">
      <c r="A159" s="66">
        <v>45078</v>
      </c>
      <c r="B159" s="89">
        <f t="shared" si="17"/>
        <v>7.4879506016439983</v>
      </c>
      <c r="C159" s="89">
        <f t="shared" si="17"/>
        <v>7.0515628753611992</v>
      </c>
      <c r="D159" s="79">
        <f t="shared" si="18"/>
        <v>64.262464936561244</v>
      </c>
      <c r="E159" s="80">
        <f t="shared" si="18"/>
        <v>47.739845623858542</v>
      </c>
    </row>
    <row r="160" spans="1:5" x14ac:dyDescent="0.2">
      <c r="A160" s="66">
        <v>45108</v>
      </c>
      <c r="B160" s="89">
        <f t="shared" si="17"/>
        <v>7.5552479407839988</v>
      </c>
      <c r="C160" s="89">
        <f t="shared" si="17"/>
        <v>7.3478310289087956</v>
      </c>
      <c r="D160" s="79">
        <f t="shared" si="18"/>
        <v>75.154720225744043</v>
      </c>
      <c r="E160" s="80">
        <f t="shared" si="18"/>
        <v>49.784033257427247</v>
      </c>
    </row>
    <row r="161" spans="1:5" x14ac:dyDescent="0.2">
      <c r="A161" s="66">
        <v>45139</v>
      </c>
      <c r="B161" s="89">
        <f t="shared" si="17"/>
        <v>7.6079641897769985</v>
      </c>
      <c r="C161" s="89">
        <f t="shared" si="17"/>
        <v>7.4342086109495913</v>
      </c>
      <c r="D161" s="79">
        <f t="shared" si="18"/>
        <v>73.310489848907622</v>
      </c>
      <c r="E161" s="80">
        <f t="shared" si="18"/>
        <v>49.535595380784862</v>
      </c>
    </row>
    <row r="162" spans="1:5" x14ac:dyDescent="0.2">
      <c r="A162" s="66">
        <v>45170</v>
      </c>
      <c r="B162" s="89">
        <f t="shared" ref="B162:C177" si="19">B150*(1+$A$5)</f>
        <v>7.6270317691999976</v>
      </c>
      <c r="C162" s="89">
        <f t="shared" si="19"/>
        <v>7.0674485190863701</v>
      </c>
      <c r="D162" s="79">
        <f t="shared" ref="D162:E177" si="20">D150*(1+$A$5)</f>
        <v>60.953642602283992</v>
      </c>
      <c r="E162" s="80">
        <f t="shared" si="20"/>
        <v>46.46030396518578</v>
      </c>
    </row>
    <row r="163" spans="1:5" x14ac:dyDescent="0.2">
      <c r="A163" s="66">
        <v>45200</v>
      </c>
      <c r="B163" s="89">
        <f t="shared" si="19"/>
        <v>7.7111534431249984</v>
      </c>
      <c r="C163" s="89">
        <f t="shared" si="19"/>
        <v>7.6609831561915787</v>
      </c>
      <c r="D163" s="79">
        <f t="shared" si="20"/>
        <v>59.248000417896776</v>
      </c>
      <c r="E163" s="80">
        <f t="shared" si="20"/>
        <v>45.612904802686565</v>
      </c>
    </row>
    <row r="164" spans="1:5" x14ac:dyDescent="0.2">
      <c r="A164" s="66">
        <v>45231</v>
      </c>
      <c r="B164" s="89">
        <f t="shared" si="19"/>
        <v>7.8737886793799969</v>
      </c>
      <c r="C164" s="89">
        <f t="shared" si="19"/>
        <v>7.8267067131694406</v>
      </c>
      <c r="D164" s="79">
        <f t="shared" si="20"/>
        <v>60.490880785239199</v>
      </c>
      <c r="E164" s="80">
        <f t="shared" si="20"/>
        <v>47.516676777631403</v>
      </c>
    </row>
    <row r="165" spans="1:5" x14ac:dyDescent="0.2">
      <c r="A165" s="66">
        <v>45261</v>
      </c>
      <c r="B165" s="89">
        <f t="shared" si="19"/>
        <v>8.1149374779649985</v>
      </c>
      <c r="C165" s="89">
        <f t="shared" si="19"/>
        <v>8.293620355700229</v>
      </c>
      <c r="D165" s="79">
        <f t="shared" si="20"/>
        <v>66.334683865338164</v>
      </c>
      <c r="E165" s="80">
        <f t="shared" si="20"/>
        <v>53.965867932764674</v>
      </c>
    </row>
    <row r="166" spans="1:5" x14ac:dyDescent="0.2">
      <c r="A166" s="66">
        <v>45292</v>
      </c>
      <c r="B166" s="89">
        <f t="shared" si="19"/>
        <v>8.356836641881408</v>
      </c>
      <c r="C166" s="89">
        <f t="shared" si="19"/>
        <v>8.4687718863691348</v>
      </c>
      <c r="D166" s="79">
        <f t="shared" si="20"/>
        <v>58.370967166264649</v>
      </c>
      <c r="E166" s="80">
        <f t="shared" si="20"/>
        <v>44.849604917191911</v>
      </c>
    </row>
    <row r="167" spans="1:5" x14ac:dyDescent="0.2">
      <c r="A167" s="66">
        <v>45323</v>
      </c>
      <c r="B167" s="89">
        <f t="shared" si="19"/>
        <v>8.3160488462509736</v>
      </c>
      <c r="C167" s="89">
        <f t="shared" si="19"/>
        <v>8.2954364423877358</v>
      </c>
      <c r="D167" s="79">
        <f t="shared" si="20"/>
        <v>57.198865008969989</v>
      </c>
      <c r="E167" s="80">
        <f t="shared" si="20"/>
        <v>37.976824735270135</v>
      </c>
    </row>
    <row r="168" spans="1:5" x14ac:dyDescent="0.2">
      <c r="A168" s="66">
        <v>45352</v>
      </c>
      <c r="B168" s="89">
        <f t="shared" si="19"/>
        <v>8.1528976637292327</v>
      </c>
      <c r="C168" s="89">
        <f t="shared" si="19"/>
        <v>8.0372971565005233</v>
      </c>
      <c r="D168" s="79">
        <f t="shared" si="20"/>
        <v>51.755862369588819</v>
      </c>
      <c r="E168" s="80">
        <f t="shared" si="20"/>
        <v>32.70510910224899</v>
      </c>
    </row>
    <row r="169" spans="1:5" x14ac:dyDescent="0.2">
      <c r="A169" s="66">
        <v>45383</v>
      </c>
      <c r="B169" s="89">
        <f t="shared" si="19"/>
        <v>7.7625001912664988</v>
      </c>
      <c r="C169" s="89">
        <f t="shared" si="19"/>
        <v>7.5616921619979562</v>
      </c>
      <c r="D169" s="79">
        <f t="shared" si="20"/>
        <v>51.448326130188192</v>
      </c>
      <c r="E169" s="80">
        <f t="shared" si="20"/>
        <v>29.421408783761695</v>
      </c>
    </row>
    <row r="170" spans="1:5" x14ac:dyDescent="0.2">
      <c r="A170" s="66">
        <v>45413</v>
      </c>
      <c r="B170" s="89">
        <f t="shared" si="19"/>
        <v>7.7333660515304743</v>
      </c>
      <c r="C170" s="89">
        <f t="shared" si="19"/>
        <v>7.4362824092093494</v>
      </c>
      <c r="D170" s="79">
        <f t="shared" si="20"/>
        <v>41.827792720779087</v>
      </c>
      <c r="E170" s="80">
        <f t="shared" si="20"/>
        <v>18.368163804423926</v>
      </c>
    </row>
    <row r="171" spans="1:5" x14ac:dyDescent="0.2">
      <c r="A171" s="66">
        <v>45444</v>
      </c>
      <c r="B171" s="89">
        <f t="shared" si="19"/>
        <v>7.7799806751081135</v>
      </c>
      <c r="C171" s="89">
        <f t="shared" si="19"/>
        <v>7.3265738275002859</v>
      </c>
      <c r="D171" s="79">
        <f t="shared" si="20"/>
        <v>66.768701069087129</v>
      </c>
      <c r="E171" s="80">
        <f t="shared" si="20"/>
        <v>49.601699603189019</v>
      </c>
    </row>
    <row r="172" spans="1:5" x14ac:dyDescent="0.2">
      <c r="A172" s="66">
        <v>45474</v>
      </c>
      <c r="B172" s="89">
        <f t="shared" si="19"/>
        <v>7.8499026104745742</v>
      </c>
      <c r="C172" s="89">
        <f t="shared" si="19"/>
        <v>7.6343964390362382</v>
      </c>
      <c r="D172" s="79">
        <f t="shared" si="20"/>
        <v>78.085754314548055</v>
      </c>
      <c r="E172" s="80">
        <f t="shared" si="20"/>
        <v>51.725610554466904</v>
      </c>
    </row>
    <row r="173" spans="1:5" x14ac:dyDescent="0.2">
      <c r="A173" s="66">
        <v>45505</v>
      </c>
      <c r="B173" s="89">
        <f t="shared" si="19"/>
        <v>7.9046747931783008</v>
      </c>
      <c r="C173" s="89">
        <f t="shared" si="19"/>
        <v>7.724142746776625</v>
      </c>
      <c r="D173" s="79">
        <f t="shared" si="20"/>
        <v>76.169598953015011</v>
      </c>
      <c r="E173" s="80">
        <f t="shared" si="20"/>
        <v>51.467483600635468</v>
      </c>
    </row>
    <row r="174" spans="1:5" x14ac:dyDescent="0.2">
      <c r="A174" s="66">
        <v>45536</v>
      </c>
      <c r="B174" s="89">
        <f t="shared" si="19"/>
        <v>7.9244860081987971</v>
      </c>
      <c r="C174" s="89">
        <f t="shared" si="19"/>
        <v>7.3430790113307376</v>
      </c>
      <c r="D174" s="79">
        <f t="shared" si="20"/>
        <v>63.330834663773061</v>
      </c>
      <c r="E174" s="80">
        <f t="shared" si="20"/>
        <v>48.272255819828018</v>
      </c>
    </row>
    <row r="175" spans="1:5" x14ac:dyDescent="0.2">
      <c r="A175" s="66">
        <v>45566</v>
      </c>
      <c r="B175" s="89">
        <f t="shared" si="19"/>
        <v>8.0118884274068733</v>
      </c>
      <c r="C175" s="89">
        <f t="shared" si="19"/>
        <v>7.9597614992830499</v>
      </c>
      <c r="D175" s="79">
        <f t="shared" si="20"/>
        <v>61.558672434194747</v>
      </c>
      <c r="E175" s="80">
        <f t="shared" si="20"/>
        <v>47.391808089991336</v>
      </c>
    </row>
    <row r="176" spans="1:5" x14ac:dyDescent="0.2">
      <c r="A176" s="66">
        <v>45597</v>
      </c>
      <c r="B176" s="89">
        <f t="shared" si="19"/>
        <v>8.1808664378758156</v>
      </c>
      <c r="C176" s="89">
        <f t="shared" si="19"/>
        <v>8.1319482749830474</v>
      </c>
      <c r="D176" s="79">
        <f t="shared" si="20"/>
        <v>62.850025135863525</v>
      </c>
      <c r="E176" s="80">
        <f t="shared" si="20"/>
        <v>49.369827171959024</v>
      </c>
    </row>
    <row r="177" spans="1:5" ht="13.5" thickBot="1" x14ac:dyDescent="0.25">
      <c r="A177" s="90">
        <v>45627</v>
      </c>
      <c r="B177" s="89">
        <f t="shared" si="19"/>
        <v>8.4314200396056336</v>
      </c>
      <c r="C177" s="89">
        <f t="shared" si="19"/>
        <v>8.6170715495725378</v>
      </c>
      <c r="D177" s="79">
        <f t="shared" si="20"/>
        <v>68.921736536086343</v>
      </c>
      <c r="E177" s="80">
        <f t="shared" si="20"/>
        <v>56.07053678214249</v>
      </c>
    </row>
    <row r="178" spans="1:5" x14ac:dyDescent="0.2">
      <c r="A178" s="88">
        <v>45658</v>
      </c>
      <c r="B178" s="89">
        <f t="shared" ref="B178:B197" si="21">B166*(1+$A$5)</f>
        <v>8.6827532709147821</v>
      </c>
      <c r="C178" s="89">
        <f t="shared" ref="C178:C194" si="22">C166*(1+$A$5)</f>
        <v>8.79905398993753</v>
      </c>
      <c r="D178" s="79">
        <f t="shared" ref="D178:D194" si="23">D166*(1+$A$5)</f>
        <v>60.647434885748964</v>
      </c>
      <c r="E178" s="80">
        <f t="shared" ref="E178:E194" si="24">E166*(1+$A$5)</f>
        <v>46.598739508962389</v>
      </c>
    </row>
    <row r="179" spans="1:5" x14ac:dyDescent="0.2">
      <c r="A179" s="66">
        <v>45689</v>
      </c>
      <c r="B179" s="59">
        <f t="shared" si="21"/>
        <v>8.6403747512547611</v>
      </c>
      <c r="C179" s="89">
        <f t="shared" si="22"/>
        <v>8.6189584636408565</v>
      </c>
      <c r="D179" s="60">
        <f t="shared" si="23"/>
        <v>59.429620744319813</v>
      </c>
      <c r="E179" s="63">
        <f t="shared" si="24"/>
        <v>39.45792089994567</v>
      </c>
    </row>
    <row r="180" spans="1:5" x14ac:dyDescent="0.2">
      <c r="A180" s="66">
        <v>45717</v>
      </c>
      <c r="B180" s="59">
        <f t="shared" si="21"/>
        <v>8.4708606726146716</v>
      </c>
      <c r="C180" s="89">
        <f t="shared" si="22"/>
        <v>8.3507517456040432</v>
      </c>
      <c r="D180" s="60">
        <f t="shared" si="23"/>
        <v>53.774341002002778</v>
      </c>
      <c r="E180" s="63">
        <f t="shared" si="24"/>
        <v>33.980608357236697</v>
      </c>
    </row>
    <row r="181" spans="1:5" x14ac:dyDescent="0.2">
      <c r="A181" s="66">
        <v>45748</v>
      </c>
      <c r="B181" s="59">
        <f t="shared" si="21"/>
        <v>8.0652376987258911</v>
      </c>
      <c r="C181" s="89">
        <f t="shared" si="22"/>
        <v>7.8565981563158758</v>
      </c>
      <c r="D181" s="60">
        <f t="shared" si="23"/>
        <v>53.454810849265527</v>
      </c>
      <c r="E181" s="63">
        <f t="shared" si="24"/>
        <v>30.568843726328399</v>
      </c>
    </row>
    <row r="182" spans="1:5" x14ac:dyDescent="0.2">
      <c r="A182" s="66">
        <v>45778</v>
      </c>
      <c r="B182" s="59">
        <f t="shared" si="21"/>
        <v>8.0349673275401621</v>
      </c>
      <c r="C182" s="89">
        <f t="shared" si="22"/>
        <v>7.7262974231685133</v>
      </c>
      <c r="D182" s="60">
        <f t="shared" si="23"/>
        <v>43.459076636889471</v>
      </c>
      <c r="E182" s="63">
        <f t="shared" si="24"/>
        <v>19.084522192796456</v>
      </c>
    </row>
    <row r="183" spans="1:5" x14ac:dyDescent="0.2">
      <c r="A183" s="66">
        <v>45809</v>
      </c>
      <c r="B183" s="59">
        <f t="shared" si="21"/>
        <v>8.08339992143733</v>
      </c>
      <c r="C183" s="89">
        <f t="shared" si="22"/>
        <v>7.6123102067727961</v>
      </c>
      <c r="D183" s="60">
        <f t="shared" si="23"/>
        <v>69.372680410781527</v>
      </c>
      <c r="E183" s="63">
        <f t="shared" si="24"/>
        <v>51.536165887713388</v>
      </c>
    </row>
    <row r="184" spans="1:5" x14ac:dyDescent="0.2">
      <c r="A184" s="66">
        <v>45839</v>
      </c>
      <c r="B184" s="59">
        <f t="shared" si="21"/>
        <v>8.1560488122830819</v>
      </c>
      <c r="C184" s="89">
        <f t="shared" si="22"/>
        <v>7.9321379001586507</v>
      </c>
      <c r="D184" s="60">
        <f t="shared" si="23"/>
        <v>81.131098732815417</v>
      </c>
      <c r="E184" s="63">
        <f t="shared" si="24"/>
        <v>53.742909366091112</v>
      </c>
    </row>
    <row r="185" spans="1:5" x14ac:dyDescent="0.2">
      <c r="A185" s="66">
        <v>45870</v>
      </c>
      <c r="B185" s="59">
        <f t="shared" si="21"/>
        <v>8.2129571101122547</v>
      </c>
      <c r="C185" s="89">
        <f t="shared" si="22"/>
        <v>8.0253843139009131</v>
      </c>
      <c r="D185" s="60">
        <f t="shared" si="23"/>
        <v>79.140213312182595</v>
      </c>
      <c r="E185" s="63">
        <f t="shared" si="24"/>
        <v>53.474715461060249</v>
      </c>
    </row>
    <row r="186" spans="1:5" x14ac:dyDescent="0.2">
      <c r="A186" s="66">
        <v>45901</v>
      </c>
      <c r="B186" s="59">
        <f t="shared" si="21"/>
        <v>8.2335409625185498</v>
      </c>
      <c r="C186" s="89">
        <f t="shared" si="22"/>
        <v>7.6294590927726356</v>
      </c>
      <c r="D186" s="60">
        <f t="shared" si="23"/>
        <v>65.800737215660206</v>
      </c>
      <c r="E186" s="63">
        <f t="shared" si="24"/>
        <v>50.154873796801304</v>
      </c>
    </row>
    <row r="187" spans="1:5" x14ac:dyDescent="0.2">
      <c r="A187" s="66">
        <v>45931</v>
      </c>
      <c r="B187" s="59">
        <f t="shared" si="21"/>
        <v>8.3243520760757406</v>
      </c>
      <c r="C187" s="89">
        <f t="shared" si="22"/>
        <v>8.2701921977550885</v>
      </c>
      <c r="D187" s="60">
        <f t="shared" si="23"/>
        <v>63.959460659128339</v>
      </c>
      <c r="E187" s="63">
        <f t="shared" si="24"/>
        <v>49.240088605500993</v>
      </c>
    </row>
    <row r="188" spans="1:5" x14ac:dyDescent="0.2">
      <c r="A188" s="66">
        <v>45962</v>
      </c>
      <c r="B188" s="59">
        <f t="shared" si="21"/>
        <v>8.4999202289529716</v>
      </c>
      <c r="C188" s="89">
        <f t="shared" si="22"/>
        <v>8.4490942577073849</v>
      </c>
      <c r="D188" s="60">
        <f t="shared" si="23"/>
        <v>65.301176116162196</v>
      </c>
      <c r="E188" s="63">
        <f t="shared" si="24"/>
        <v>51.295250431665423</v>
      </c>
    </row>
    <row r="189" spans="1:5" x14ac:dyDescent="0.2">
      <c r="A189" s="66">
        <v>45992</v>
      </c>
      <c r="B189" s="59">
        <f t="shared" si="21"/>
        <v>8.7602454211502518</v>
      </c>
      <c r="C189" s="89">
        <f t="shared" si="22"/>
        <v>8.9531373400058669</v>
      </c>
      <c r="D189" s="60">
        <f t="shared" si="23"/>
        <v>71.609684260993703</v>
      </c>
      <c r="E189" s="63">
        <f t="shared" si="24"/>
        <v>58.25728771664604</v>
      </c>
    </row>
    <row r="190" spans="1:5" x14ac:dyDescent="0.2">
      <c r="A190" s="66">
        <v>46023</v>
      </c>
      <c r="B190" s="59">
        <f t="shared" si="21"/>
        <v>9.0213806484804575</v>
      </c>
      <c r="C190" s="89">
        <f t="shared" si="22"/>
        <v>9.1422170955450923</v>
      </c>
      <c r="D190" s="60">
        <f t="shared" si="23"/>
        <v>63.012684846293169</v>
      </c>
      <c r="E190" s="63">
        <f t="shared" si="24"/>
        <v>48.416090349811917</v>
      </c>
    </row>
    <row r="191" spans="1:5" x14ac:dyDescent="0.2">
      <c r="A191" s="66">
        <v>46054</v>
      </c>
      <c r="B191" s="59">
        <f t="shared" si="21"/>
        <v>8.9773493665536961</v>
      </c>
      <c r="C191" s="89">
        <f t="shared" si="22"/>
        <v>8.9550978437228501</v>
      </c>
      <c r="D191" s="60">
        <f t="shared" si="23"/>
        <v>61.747375953348282</v>
      </c>
      <c r="E191" s="63">
        <f t="shared" si="24"/>
        <v>40.996779815043546</v>
      </c>
    </row>
    <row r="192" spans="1:5" x14ac:dyDescent="0.2">
      <c r="A192" s="66">
        <v>46082</v>
      </c>
      <c r="B192" s="59">
        <f t="shared" si="21"/>
        <v>8.8012242388466433</v>
      </c>
      <c r="C192" s="89">
        <f t="shared" si="22"/>
        <v>8.6764310636825996</v>
      </c>
      <c r="D192" s="60">
        <f t="shared" si="23"/>
        <v>55.871540301080884</v>
      </c>
      <c r="E192" s="63">
        <f t="shared" si="24"/>
        <v>35.305852083168929</v>
      </c>
    </row>
    <row r="193" spans="1:5" x14ac:dyDescent="0.2">
      <c r="A193" s="66">
        <v>46113</v>
      </c>
      <c r="B193" s="59">
        <f t="shared" si="21"/>
        <v>8.3797819689762001</v>
      </c>
      <c r="C193" s="89">
        <f t="shared" si="22"/>
        <v>8.163005484412194</v>
      </c>
      <c r="D193" s="60">
        <f t="shared" si="23"/>
        <v>55.539548472386876</v>
      </c>
      <c r="E193" s="63">
        <f t="shared" si="24"/>
        <v>31.761028631655204</v>
      </c>
    </row>
    <row r="194" spans="1:5" x14ac:dyDescent="0.2">
      <c r="A194" s="66">
        <v>46143</v>
      </c>
      <c r="B194" s="59">
        <f t="shared" si="21"/>
        <v>8.3483310533142276</v>
      </c>
      <c r="C194" s="89">
        <f t="shared" si="22"/>
        <v>8.0276230226720848</v>
      </c>
      <c r="D194" s="60">
        <f t="shared" si="23"/>
        <v>45.15398062572816</v>
      </c>
      <c r="E194" s="63">
        <f t="shared" si="24"/>
        <v>19.828818558315515</v>
      </c>
    </row>
    <row r="195" spans="1:5" x14ac:dyDescent="0.2">
      <c r="A195" s="66">
        <v>46174</v>
      </c>
      <c r="B195" s="59">
        <f t="shared" si="21"/>
        <v>8.3986525183733853</v>
      </c>
      <c r="C195" s="89">
        <f t="shared" ref="C195:C226" si="25">C183*(1+$A$5)</f>
        <v>7.909190304836935</v>
      </c>
      <c r="D195" s="60">
        <f t="shared" ref="D195:D226" si="26">D183*(1+$A$5)</f>
        <v>72.078214946802007</v>
      </c>
      <c r="E195" s="63">
        <f t="shared" ref="E195:E226" si="27">E183*(1+$A$5)</f>
        <v>53.546076357334208</v>
      </c>
    </row>
    <row r="196" spans="1:5" x14ac:dyDescent="0.2">
      <c r="A196" s="66">
        <v>46204</v>
      </c>
      <c r="B196" s="59">
        <f t="shared" si="21"/>
        <v>8.474134715962121</v>
      </c>
      <c r="C196" s="89">
        <f t="shared" si="25"/>
        <v>8.2414912782648369</v>
      </c>
      <c r="D196" s="60">
        <f t="shared" si="26"/>
        <v>84.295211583395215</v>
      </c>
      <c r="E196" s="63">
        <f t="shared" si="27"/>
        <v>55.838882831368664</v>
      </c>
    </row>
    <row r="197" spans="1:5" x14ac:dyDescent="0.2">
      <c r="A197" s="66">
        <v>46235</v>
      </c>
      <c r="B197" s="59">
        <f t="shared" si="21"/>
        <v>8.5332624374066324</v>
      </c>
      <c r="C197" s="89">
        <f t="shared" si="25"/>
        <v>8.3383743021430483</v>
      </c>
      <c r="D197" s="60">
        <f t="shared" si="26"/>
        <v>82.226681631357707</v>
      </c>
      <c r="E197" s="63">
        <f t="shared" si="27"/>
        <v>55.560229364041597</v>
      </c>
    </row>
    <row r="198" spans="1:5" x14ac:dyDescent="0.2">
      <c r="A198" s="66">
        <v>46266</v>
      </c>
      <c r="B198" s="59">
        <f t="shared" ref="B198:B229" si="28">B186*(1+$A$5)</f>
        <v>8.5546490600567733</v>
      </c>
      <c r="C198" s="89">
        <f t="shared" si="25"/>
        <v>7.9270079973907679</v>
      </c>
      <c r="D198" s="60">
        <f t="shared" si="26"/>
        <v>68.366965967070954</v>
      </c>
      <c r="E198" s="63">
        <f t="shared" si="27"/>
        <v>52.110913874876552</v>
      </c>
    </row>
    <row r="199" spans="1:5" x14ac:dyDescent="0.2">
      <c r="A199" s="66">
        <v>46296</v>
      </c>
      <c r="B199" s="59">
        <f t="shared" si="28"/>
        <v>8.6490018070426942</v>
      </c>
      <c r="C199" s="89">
        <f t="shared" si="25"/>
        <v>8.5927296934675361</v>
      </c>
      <c r="D199" s="60">
        <f t="shared" si="26"/>
        <v>66.453879624834343</v>
      </c>
      <c r="E199" s="63">
        <f t="shared" si="27"/>
        <v>51.160452061115528</v>
      </c>
    </row>
    <row r="200" spans="1:5" x14ac:dyDescent="0.2">
      <c r="A200" s="66">
        <v>46327</v>
      </c>
      <c r="B200" s="59">
        <f t="shared" si="28"/>
        <v>8.8314171178821361</v>
      </c>
      <c r="C200" s="89">
        <f t="shared" si="25"/>
        <v>8.7786089337579725</v>
      </c>
      <c r="D200" s="60">
        <f t="shared" si="26"/>
        <v>67.847921984692519</v>
      </c>
      <c r="E200" s="63">
        <f t="shared" si="27"/>
        <v>53.295765198500369</v>
      </c>
    </row>
    <row r="201" spans="1:5" x14ac:dyDescent="0.2">
      <c r="A201" s="66">
        <v>46357</v>
      </c>
      <c r="B201" s="59">
        <f t="shared" si="28"/>
        <v>9.1018949925751116</v>
      </c>
      <c r="C201" s="89">
        <f t="shared" si="25"/>
        <v>9.3023096962660947</v>
      </c>
      <c r="D201" s="60">
        <f t="shared" si="26"/>
        <v>74.402461947172455</v>
      </c>
      <c r="E201" s="63">
        <f t="shared" si="27"/>
        <v>60.529321937595235</v>
      </c>
    </row>
    <row r="202" spans="1:5" x14ac:dyDescent="0.2">
      <c r="A202" s="66">
        <v>46388</v>
      </c>
      <c r="B202" s="59">
        <f t="shared" si="28"/>
        <v>9.3732144937711954</v>
      </c>
      <c r="C202" s="89">
        <f t="shared" si="25"/>
        <v>9.4987635622713498</v>
      </c>
      <c r="D202" s="60">
        <f t="shared" si="26"/>
        <v>65.4701795552986</v>
      </c>
      <c r="E202" s="63">
        <f t="shared" si="27"/>
        <v>50.304317873454579</v>
      </c>
    </row>
    <row r="203" spans="1:5" x14ac:dyDescent="0.2">
      <c r="A203" s="66">
        <v>46419</v>
      </c>
      <c r="B203" s="59">
        <f t="shared" si="28"/>
        <v>9.327465991849289</v>
      </c>
      <c r="C203" s="89">
        <f t="shared" si="25"/>
        <v>9.30434665962804</v>
      </c>
      <c r="D203" s="60">
        <f t="shared" si="26"/>
        <v>64.155523615528864</v>
      </c>
      <c r="E203" s="63">
        <f t="shared" si="27"/>
        <v>42.595654227830238</v>
      </c>
    </row>
    <row r="204" spans="1:5" x14ac:dyDescent="0.2">
      <c r="A204" s="66">
        <v>46447</v>
      </c>
      <c r="B204" s="59">
        <f t="shared" si="28"/>
        <v>9.1444719841616617</v>
      </c>
      <c r="C204" s="89">
        <f t="shared" si="25"/>
        <v>9.0148118751662203</v>
      </c>
      <c r="D204" s="60">
        <f t="shared" si="26"/>
        <v>58.050530372823033</v>
      </c>
      <c r="E204" s="63">
        <f t="shared" si="27"/>
        <v>36.682780314412518</v>
      </c>
    </row>
    <row r="205" spans="1:5" x14ac:dyDescent="0.2">
      <c r="A205" s="66">
        <v>46478</v>
      </c>
      <c r="B205" s="59">
        <f t="shared" si="28"/>
        <v>8.7065934657662716</v>
      </c>
      <c r="C205" s="89">
        <f t="shared" si="25"/>
        <v>8.4813626983042685</v>
      </c>
      <c r="D205" s="60">
        <f t="shared" si="26"/>
        <v>57.705590862809963</v>
      </c>
      <c r="E205" s="63">
        <f t="shared" si="27"/>
        <v>32.999708748289756</v>
      </c>
    </row>
    <row r="206" spans="1:5" x14ac:dyDescent="0.2">
      <c r="A206" s="66">
        <v>46508</v>
      </c>
      <c r="B206" s="59">
        <f t="shared" si="28"/>
        <v>8.6739159643934816</v>
      </c>
      <c r="C206" s="89">
        <f t="shared" si="25"/>
        <v>8.3407003205562962</v>
      </c>
      <c r="D206" s="60">
        <f t="shared" si="26"/>
        <v>46.914985870131552</v>
      </c>
      <c r="E206" s="63">
        <f t="shared" si="27"/>
        <v>20.602142482089818</v>
      </c>
    </row>
    <row r="207" spans="1:5" x14ac:dyDescent="0.2">
      <c r="A207" s="66">
        <v>46539</v>
      </c>
      <c r="B207" s="59">
        <f t="shared" si="28"/>
        <v>8.726199966589947</v>
      </c>
      <c r="C207" s="89">
        <f t="shared" si="25"/>
        <v>8.2176487267255744</v>
      </c>
      <c r="D207" s="60">
        <f t="shared" si="26"/>
        <v>74.88926532972728</v>
      </c>
      <c r="E207" s="63">
        <f t="shared" si="27"/>
        <v>55.63437333527024</v>
      </c>
    </row>
    <row r="208" spans="1:5" x14ac:dyDescent="0.2">
      <c r="A208" s="66">
        <v>46569</v>
      </c>
      <c r="B208" s="59">
        <f t="shared" si="28"/>
        <v>8.8046259698846434</v>
      </c>
      <c r="C208" s="89">
        <f t="shared" si="25"/>
        <v>8.5629094381171651</v>
      </c>
      <c r="D208" s="60">
        <f t="shared" si="26"/>
        <v>87.582724835147616</v>
      </c>
      <c r="E208" s="63">
        <f t="shared" si="27"/>
        <v>58.016599261792038</v>
      </c>
    </row>
    <row r="209" spans="1:5" x14ac:dyDescent="0.2">
      <c r="A209" s="66">
        <v>46600</v>
      </c>
      <c r="B209" s="59">
        <f t="shared" si="28"/>
        <v>8.8660596724654912</v>
      </c>
      <c r="C209" s="89">
        <f t="shared" si="25"/>
        <v>8.6635708999266274</v>
      </c>
      <c r="D209" s="60">
        <f t="shared" si="26"/>
        <v>85.433522214980655</v>
      </c>
      <c r="E209" s="63">
        <f t="shared" si="27"/>
        <v>57.727078309239218</v>
      </c>
    </row>
    <row r="210" spans="1:5" x14ac:dyDescent="0.2">
      <c r="A210" s="66">
        <v>46631</v>
      </c>
      <c r="B210" s="59">
        <f t="shared" si="28"/>
        <v>8.8882803733989864</v>
      </c>
      <c r="C210" s="89">
        <f t="shared" si="25"/>
        <v>8.2361613092890078</v>
      </c>
      <c r="D210" s="60">
        <f t="shared" si="26"/>
        <v>71.033277639786718</v>
      </c>
      <c r="E210" s="63">
        <f t="shared" si="27"/>
        <v>54.143239515996733</v>
      </c>
    </row>
    <row r="211" spans="1:5" x14ac:dyDescent="0.2">
      <c r="A211" s="66">
        <v>46661</v>
      </c>
      <c r="B211" s="59">
        <f t="shared" si="28"/>
        <v>8.9863128775173582</v>
      </c>
      <c r="C211" s="89">
        <f t="shared" si="25"/>
        <v>8.9278461515127692</v>
      </c>
      <c r="D211" s="60">
        <f t="shared" si="26"/>
        <v>69.045580930202874</v>
      </c>
      <c r="E211" s="63">
        <f t="shared" si="27"/>
        <v>53.155709691499027</v>
      </c>
    </row>
    <row r="212" spans="1:5" x14ac:dyDescent="0.2">
      <c r="A212" s="66">
        <v>46692</v>
      </c>
      <c r="B212" s="59">
        <f t="shared" si="28"/>
        <v>9.1758423854795392</v>
      </c>
      <c r="C212" s="89">
        <f t="shared" si="25"/>
        <v>9.1209746821745323</v>
      </c>
      <c r="D212" s="60">
        <f t="shared" si="26"/>
        <v>70.493990942095522</v>
      </c>
      <c r="E212" s="63">
        <f t="shared" si="27"/>
        <v>55.374300041241881</v>
      </c>
    </row>
    <row r="213" spans="1:5" x14ac:dyDescent="0.2">
      <c r="A213" s="66">
        <v>46722</v>
      </c>
      <c r="B213" s="59">
        <f t="shared" si="28"/>
        <v>9.4568688972855401</v>
      </c>
      <c r="C213" s="89">
        <f t="shared" si="25"/>
        <v>9.6650997744204723</v>
      </c>
      <c r="D213" s="60">
        <f t="shared" si="26"/>
        <v>77.304157963112175</v>
      </c>
      <c r="E213" s="63">
        <f t="shared" si="27"/>
        <v>62.889965493161448</v>
      </c>
    </row>
    <row r="214" spans="1:5" x14ac:dyDescent="0.2">
      <c r="A214" s="66">
        <v>46753</v>
      </c>
      <c r="B214" s="59">
        <f t="shared" si="28"/>
        <v>9.7387698590282721</v>
      </c>
      <c r="C214" s="89">
        <f t="shared" si="25"/>
        <v>9.869215341199931</v>
      </c>
      <c r="D214" s="60">
        <f t="shared" si="26"/>
        <v>68.023516557955247</v>
      </c>
      <c r="E214" s="63">
        <f t="shared" si="27"/>
        <v>52.266186270519306</v>
      </c>
    </row>
    <row r="215" spans="1:5" x14ac:dyDescent="0.2">
      <c r="A215" s="66">
        <v>46784</v>
      </c>
      <c r="B215" s="59">
        <f t="shared" si="28"/>
        <v>9.69123716553141</v>
      </c>
      <c r="C215" s="89">
        <f t="shared" si="25"/>
        <v>9.6672161793535327</v>
      </c>
      <c r="D215" s="60">
        <f t="shared" si="26"/>
        <v>66.657589036534489</v>
      </c>
      <c r="E215" s="63">
        <f t="shared" si="27"/>
        <v>44.256884742715613</v>
      </c>
    </row>
    <row r="216" spans="1:5" x14ac:dyDescent="0.2">
      <c r="A216" s="66">
        <v>46813</v>
      </c>
      <c r="B216" s="59">
        <f t="shared" si="28"/>
        <v>9.5011063915439653</v>
      </c>
      <c r="C216" s="89">
        <f t="shared" si="25"/>
        <v>9.3663895382977014</v>
      </c>
      <c r="D216" s="60">
        <f t="shared" si="26"/>
        <v>60.314501057363124</v>
      </c>
      <c r="E216" s="63">
        <f t="shared" si="27"/>
        <v>38.113408746674601</v>
      </c>
    </row>
    <row r="217" spans="1:5" x14ac:dyDescent="0.2">
      <c r="A217" s="66">
        <v>46844</v>
      </c>
      <c r="B217" s="59">
        <f t="shared" si="28"/>
        <v>9.0461506109311554</v>
      </c>
      <c r="C217" s="89">
        <f t="shared" si="25"/>
        <v>8.8121358435381349</v>
      </c>
      <c r="D217" s="60">
        <f t="shared" si="26"/>
        <v>59.956108906459548</v>
      </c>
      <c r="E217" s="63">
        <f t="shared" si="27"/>
        <v>34.286697389473055</v>
      </c>
    </row>
    <row r="218" spans="1:5" x14ac:dyDescent="0.2">
      <c r="A218" s="66">
        <v>46874</v>
      </c>
      <c r="B218" s="59">
        <f t="shared" si="28"/>
        <v>9.0121986870048261</v>
      </c>
      <c r="C218" s="89">
        <f t="shared" si="25"/>
        <v>8.6659876330579912</v>
      </c>
      <c r="D218" s="60">
        <f t="shared" si="26"/>
        <v>48.744670319066678</v>
      </c>
      <c r="E218" s="63">
        <f t="shared" si="27"/>
        <v>21.40562603889132</v>
      </c>
    </row>
    <row r="219" spans="1:5" x14ac:dyDescent="0.2">
      <c r="A219" s="66">
        <v>46905</v>
      </c>
      <c r="B219" s="59">
        <f t="shared" si="28"/>
        <v>9.0665217652869536</v>
      </c>
      <c r="C219" s="89">
        <f t="shared" si="25"/>
        <v>8.5381370270678705</v>
      </c>
      <c r="D219" s="60">
        <f t="shared" si="26"/>
        <v>77.809946677586638</v>
      </c>
      <c r="E219" s="63">
        <f t="shared" si="27"/>
        <v>57.804113895345772</v>
      </c>
    </row>
    <row r="220" spans="1:5" x14ac:dyDescent="0.2">
      <c r="A220" s="66">
        <v>46935</v>
      </c>
      <c r="B220" s="59">
        <f t="shared" si="28"/>
        <v>9.1480063827101432</v>
      </c>
      <c r="C220" s="89">
        <f t="shared" si="25"/>
        <v>8.8968629062037348</v>
      </c>
      <c r="D220" s="60">
        <f t="shared" si="26"/>
        <v>90.998451103718367</v>
      </c>
      <c r="E220" s="63">
        <f t="shared" si="27"/>
        <v>60.279246633001925</v>
      </c>
    </row>
    <row r="221" spans="1:5" x14ac:dyDescent="0.2">
      <c r="A221" s="66">
        <v>46966</v>
      </c>
      <c r="B221" s="59">
        <f t="shared" si="28"/>
        <v>9.2118359996916439</v>
      </c>
      <c r="C221" s="89">
        <f t="shared" si="25"/>
        <v>9.0014501650237655</v>
      </c>
      <c r="D221" s="60">
        <f t="shared" si="26"/>
        <v>88.765429581364899</v>
      </c>
      <c r="E221" s="63">
        <f t="shared" si="27"/>
        <v>59.978434363299542</v>
      </c>
    </row>
    <row r="222" spans="1:5" x14ac:dyDescent="0.2">
      <c r="A222" s="66">
        <v>46997</v>
      </c>
      <c r="B222" s="59">
        <f t="shared" si="28"/>
        <v>9.2349233079615463</v>
      </c>
      <c r="C222" s="89">
        <f t="shared" si="25"/>
        <v>8.5573716003512779</v>
      </c>
      <c r="D222" s="60">
        <f t="shared" si="26"/>
        <v>73.803575467738398</v>
      </c>
      <c r="E222" s="63">
        <f t="shared" si="27"/>
        <v>56.254825857120601</v>
      </c>
    </row>
    <row r="223" spans="1:5" x14ac:dyDescent="0.2">
      <c r="A223" s="66">
        <v>47027</v>
      </c>
      <c r="B223" s="59">
        <f t="shared" si="28"/>
        <v>9.3367790797405341</v>
      </c>
      <c r="C223" s="89">
        <f t="shared" si="25"/>
        <v>9.2760321514217665</v>
      </c>
      <c r="D223" s="60">
        <f t="shared" si="26"/>
        <v>71.738358586480786</v>
      </c>
      <c r="E223" s="63">
        <f t="shared" si="27"/>
        <v>55.228782369467481</v>
      </c>
    </row>
    <row r="224" spans="1:5" x14ac:dyDescent="0.2">
      <c r="A224" s="66">
        <v>47058</v>
      </c>
      <c r="B224" s="59">
        <f t="shared" si="28"/>
        <v>9.5337002385132408</v>
      </c>
      <c r="C224" s="89">
        <f t="shared" si="25"/>
        <v>9.476692694779338</v>
      </c>
      <c r="D224" s="60">
        <f t="shared" si="26"/>
        <v>73.243256588837241</v>
      </c>
      <c r="E224" s="63">
        <f t="shared" si="27"/>
        <v>57.533897742850307</v>
      </c>
    </row>
    <row r="225" spans="1:5" x14ac:dyDescent="0.2">
      <c r="A225" s="66">
        <v>47088</v>
      </c>
      <c r="B225" s="59">
        <f t="shared" si="28"/>
        <v>9.8256867842796751</v>
      </c>
      <c r="C225" s="89">
        <f t="shared" si="25"/>
        <v>10.04203866562287</v>
      </c>
      <c r="D225" s="60">
        <f t="shared" si="26"/>
        <v>80.319020123673539</v>
      </c>
      <c r="E225" s="63">
        <f t="shared" si="27"/>
        <v>65.342674147394746</v>
      </c>
    </row>
    <row r="226" spans="1:5" x14ac:dyDescent="0.2">
      <c r="A226" s="66">
        <v>47119</v>
      </c>
      <c r="B226" s="59">
        <f t="shared" si="28"/>
        <v>10.118581883530373</v>
      </c>
      <c r="C226" s="89">
        <f t="shared" si="25"/>
        <v>10.254114739506727</v>
      </c>
      <c r="D226" s="60">
        <f t="shared" si="26"/>
        <v>70.676433703715503</v>
      </c>
      <c r="E226" s="63">
        <f t="shared" si="27"/>
        <v>54.304567535069552</v>
      </c>
    </row>
    <row r="227" spans="1:5" x14ac:dyDescent="0.2">
      <c r="A227" s="66">
        <v>47150</v>
      </c>
      <c r="B227" s="59">
        <f t="shared" si="28"/>
        <v>10.069195414987135</v>
      </c>
      <c r="C227" s="89">
        <f t="shared" ref="C227:C261" si="29">C215*(1+$A$5)</f>
        <v>10.04423761034832</v>
      </c>
      <c r="D227" s="60">
        <f t="shared" ref="D227:E246" si="30">D215*(1+$A$5)</f>
        <v>69.257235008959327</v>
      </c>
      <c r="E227" s="63">
        <f t="shared" si="30"/>
        <v>45.98290324768152</v>
      </c>
    </row>
    <row r="228" spans="1:5" x14ac:dyDescent="0.2">
      <c r="A228" s="66">
        <v>47178</v>
      </c>
      <c r="B228" s="59">
        <f t="shared" si="28"/>
        <v>9.8716495408141789</v>
      </c>
      <c r="C228" s="89">
        <f t="shared" si="29"/>
        <v>9.7316787302913106</v>
      </c>
      <c r="D228" s="60">
        <f t="shared" si="30"/>
        <v>62.666766598600283</v>
      </c>
      <c r="E228" s="63">
        <f t="shared" si="30"/>
        <v>39.599831687794911</v>
      </c>
    </row>
    <row r="229" spans="1:5" x14ac:dyDescent="0.2">
      <c r="A229" s="66">
        <v>47209</v>
      </c>
      <c r="B229" s="59">
        <f t="shared" si="28"/>
        <v>9.398950484757469</v>
      </c>
      <c r="C229" s="89">
        <f t="shared" si="29"/>
        <v>9.1558091414361211</v>
      </c>
      <c r="D229" s="60">
        <f t="shared" si="30"/>
        <v>62.294397153811467</v>
      </c>
      <c r="E229" s="63">
        <f t="shared" si="30"/>
        <v>35.623878587662503</v>
      </c>
    </row>
    <row r="230" spans="1:5" x14ac:dyDescent="0.2">
      <c r="A230" s="66">
        <v>47239</v>
      </c>
      <c r="B230" s="59">
        <f t="shared" ref="B230:B261" si="31">B218*(1+$A$5)</f>
        <v>9.3636744357980142</v>
      </c>
      <c r="C230" s="89">
        <f t="shared" si="29"/>
        <v>9.0039611507472515</v>
      </c>
      <c r="D230" s="60">
        <f t="shared" si="30"/>
        <v>50.645712461510271</v>
      </c>
      <c r="E230" s="63">
        <f t="shared" si="30"/>
        <v>22.240445454408079</v>
      </c>
    </row>
    <row r="231" spans="1:5" x14ac:dyDescent="0.2">
      <c r="A231" s="66">
        <v>47270</v>
      </c>
      <c r="B231" s="59">
        <f t="shared" si="31"/>
        <v>9.420116114133144</v>
      </c>
      <c r="C231" s="89">
        <f t="shared" si="29"/>
        <v>8.8711243711235159</v>
      </c>
      <c r="D231" s="60">
        <f t="shared" si="30"/>
        <v>80.844534598012515</v>
      </c>
      <c r="E231" s="63">
        <f t="shared" si="30"/>
        <v>60.058474337264251</v>
      </c>
    </row>
    <row r="232" spans="1:5" x14ac:dyDescent="0.2">
      <c r="A232" s="66">
        <v>47300</v>
      </c>
      <c r="B232" s="59">
        <f t="shared" si="31"/>
        <v>9.5047786316358387</v>
      </c>
      <c r="C232" s="89">
        <f t="shared" si="29"/>
        <v>9.2438405595456796</v>
      </c>
      <c r="D232" s="60">
        <f t="shared" si="30"/>
        <v>94.547390696763372</v>
      </c>
      <c r="E232" s="63">
        <f t="shared" si="30"/>
        <v>62.630137251688993</v>
      </c>
    </row>
    <row r="233" spans="1:5" x14ac:dyDescent="0.2">
      <c r="A233" s="66">
        <v>47331</v>
      </c>
      <c r="B233" s="59">
        <f t="shared" si="31"/>
        <v>9.5710976036796165</v>
      </c>
      <c r="C233" s="89">
        <f t="shared" si="29"/>
        <v>9.352506721459692</v>
      </c>
      <c r="D233" s="60">
        <f t="shared" si="30"/>
        <v>92.227281335038128</v>
      </c>
      <c r="E233" s="63">
        <f t="shared" si="30"/>
        <v>62.317593303468222</v>
      </c>
    </row>
    <row r="234" spans="1:5" x14ac:dyDescent="0.2">
      <c r="A234" s="66">
        <v>47362</v>
      </c>
      <c r="B234" s="59">
        <f t="shared" si="31"/>
        <v>9.595085316972046</v>
      </c>
      <c r="C234" s="89">
        <f t="shared" si="29"/>
        <v>8.8911090927649763</v>
      </c>
      <c r="D234" s="60">
        <f t="shared" si="30"/>
        <v>76.681914910980183</v>
      </c>
      <c r="E234" s="63">
        <f t="shared" si="30"/>
        <v>58.448764065548296</v>
      </c>
    </row>
    <row r="235" spans="1:5" x14ac:dyDescent="0.2">
      <c r="A235" s="66">
        <v>47392</v>
      </c>
      <c r="B235" s="59">
        <f t="shared" si="31"/>
        <v>9.700913463850414</v>
      </c>
      <c r="C235" s="89">
        <f t="shared" si="29"/>
        <v>9.6377974053272144</v>
      </c>
      <c r="D235" s="60">
        <f t="shared" si="30"/>
        <v>74.536154571353535</v>
      </c>
      <c r="E235" s="63">
        <f t="shared" si="30"/>
        <v>57.382704881876705</v>
      </c>
    </row>
    <row r="236" spans="1:5" x14ac:dyDescent="0.2">
      <c r="A236" s="66">
        <v>47423</v>
      </c>
      <c r="B236" s="59">
        <f t="shared" si="31"/>
        <v>9.9055145478152564</v>
      </c>
      <c r="C236" s="89">
        <f t="shared" si="29"/>
        <v>9.8462837098757312</v>
      </c>
      <c r="D236" s="60">
        <f t="shared" si="30"/>
        <v>76.099743595801883</v>
      </c>
      <c r="E236" s="63">
        <f t="shared" si="30"/>
        <v>59.777719754821462</v>
      </c>
    </row>
    <row r="237" spans="1:5" x14ac:dyDescent="0.2">
      <c r="A237" s="66">
        <v>47453</v>
      </c>
      <c r="B237" s="59">
        <f t="shared" si="31"/>
        <v>10.208888568866582</v>
      </c>
      <c r="C237" s="89">
        <f t="shared" si="29"/>
        <v>10.433678173582162</v>
      </c>
      <c r="D237" s="60">
        <f t="shared" si="30"/>
        <v>83.451461908496796</v>
      </c>
      <c r="E237" s="63">
        <f t="shared" si="30"/>
        <v>67.891038439143131</v>
      </c>
    </row>
    <row r="238" spans="1:5" x14ac:dyDescent="0.2">
      <c r="A238" s="66">
        <v>47484</v>
      </c>
      <c r="B238" s="59">
        <f t="shared" si="31"/>
        <v>10.513206576988058</v>
      </c>
      <c r="C238" s="89">
        <f t="shared" si="29"/>
        <v>10.654025214347488</v>
      </c>
      <c r="D238" s="60">
        <f t="shared" si="30"/>
        <v>73.432814618160407</v>
      </c>
      <c r="E238" s="63">
        <f t="shared" si="30"/>
        <v>56.422445668937257</v>
      </c>
    </row>
    <row r="239" spans="1:5" x14ac:dyDescent="0.2">
      <c r="A239" s="66">
        <v>47515</v>
      </c>
      <c r="B239" s="59">
        <f t="shared" si="31"/>
        <v>10.461894036171632</v>
      </c>
      <c r="C239" s="89">
        <f t="shared" si="29"/>
        <v>10.435962877151903</v>
      </c>
      <c r="D239" s="60">
        <f t="shared" si="30"/>
        <v>71.95826717430873</v>
      </c>
      <c r="E239" s="63">
        <f t="shared" si="30"/>
        <v>47.776236474341097</v>
      </c>
    </row>
    <row r="240" spans="1:5" x14ac:dyDescent="0.2">
      <c r="A240" s="66">
        <v>47543</v>
      </c>
      <c r="B240" s="59">
        <f t="shared" si="31"/>
        <v>10.256643872905931</v>
      </c>
      <c r="C240" s="89">
        <f t="shared" si="29"/>
        <v>10.111214200772672</v>
      </c>
      <c r="D240" s="60">
        <f t="shared" si="30"/>
        <v>65.110770495945687</v>
      </c>
      <c r="E240" s="63">
        <f t="shared" si="30"/>
        <v>41.144225123618909</v>
      </c>
    </row>
    <row r="241" spans="1:5" x14ac:dyDescent="0.2">
      <c r="A241" s="66">
        <v>47574</v>
      </c>
      <c r="B241" s="59">
        <f t="shared" si="31"/>
        <v>9.7655095536630103</v>
      </c>
      <c r="C241" s="89">
        <f t="shared" si="29"/>
        <v>9.5128856979521288</v>
      </c>
      <c r="D241" s="60">
        <f t="shared" si="30"/>
        <v>64.723878642810106</v>
      </c>
      <c r="E241" s="63">
        <f t="shared" si="30"/>
        <v>37.01320985258134</v>
      </c>
    </row>
    <row r="242" spans="1:5" x14ac:dyDescent="0.2">
      <c r="A242" s="66">
        <v>47604</v>
      </c>
      <c r="B242" s="59">
        <f t="shared" si="31"/>
        <v>9.7288577387941366</v>
      </c>
      <c r="C242" s="89">
        <f t="shared" si="29"/>
        <v>9.3551156356263938</v>
      </c>
      <c r="D242" s="60">
        <f t="shared" si="30"/>
        <v>52.620895247509168</v>
      </c>
      <c r="E242" s="63">
        <f t="shared" si="30"/>
        <v>23.107822827129993</v>
      </c>
    </row>
    <row r="243" spans="1:5" x14ac:dyDescent="0.2">
      <c r="A243" s="66">
        <v>47635</v>
      </c>
      <c r="B243" s="59">
        <f t="shared" si="31"/>
        <v>9.7875006425843356</v>
      </c>
      <c r="C243" s="89">
        <f t="shared" si="29"/>
        <v>9.2170982215973325</v>
      </c>
      <c r="D243" s="60">
        <f t="shared" si="30"/>
        <v>83.997471447335002</v>
      </c>
      <c r="E243" s="63">
        <f t="shared" si="30"/>
        <v>62.400754836417555</v>
      </c>
    </row>
    <row r="244" spans="1:5" x14ac:dyDescent="0.2">
      <c r="A244" s="66">
        <v>47665</v>
      </c>
      <c r="B244" s="59">
        <f t="shared" si="31"/>
        <v>9.875464998269635</v>
      </c>
      <c r="C244" s="89">
        <f t="shared" si="29"/>
        <v>9.6043503413679598</v>
      </c>
      <c r="D244" s="60">
        <f t="shared" si="30"/>
        <v>98.234738933937138</v>
      </c>
      <c r="E244" s="63">
        <f t="shared" si="30"/>
        <v>65.072712604504858</v>
      </c>
    </row>
    <row r="245" spans="1:5" x14ac:dyDescent="0.2">
      <c r="A245" s="66">
        <v>47696</v>
      </c>
      <c r="B245" s="59">
        <f t="shared" si="31"/>
        <v>9.9443704102231205</v>
      </c>
      <c r="C245" s="89">
        <f t="shared" si="29"/>
        <v>9.7172544835966193</v>
      </c>
      <c r="D245" s="60">
        <f t="shared" si="30"/>
        <v>95.824145307104615</v>
      </c>
      <c r="E245" s="63">
        <f t="shared" si="30"/>
        <v>64.747979442303475</v>
      </c>
    </row>
    <row r="246" spans="1:5" x14ac:dyDescent="0.2">
      <c r="A246" s="66">
        <v>47727</v>
      </c>
      <c r="B246" s="59">
        <f t="shared" si="31"/>
        <v>9.9692936443339555</v>
      </c>
      <c r="C246" s="89">
        <f t="shared" si="29"/>
        <v>9.2378623473828103</v>
      </c>
      <c r="D246" s="60">
        <f t="shared" si="30"/>
        <v>79.672509592508405</v>
      </c>
      <c r="E246" s="63">
        <f t="shared" si="30"/>
        <v>60.728265864104678</v>
      </c>
    </row>
    <row r="247" spans="1:5" x14ac:dyDescent="0.2">
      <c r="A247" s="66">
        <v>47757</v>
      </c>
      <c r="B247" s="59">
        <f t="shared" si="31"/>
        <v>10.07924908894058</v>
      </c>
      <c r="C247" s="89">
        <f t="shared" si="29"/>
        <v>10.013671504134974</v>
      </c>
      <c r="D247" s="60">
        <f t="shared" ref="D247:E266" si="32">D235*(1+$A$5)</f>
        <v>77.443064599636315</v>
      </c>
      <c r="E247" s="63">
        <f t="shared" si="32"/>
        <v>59.620630372269893</v>
      </c>
    </row>
    <row r="248" spans="1:5" x14ac:dyDescent="0.2">
      <c r="A248" s="66">
        <v>47788</v>
      </c>
      <c r="B248" s="59">
        <f t="shared" si="31"/>
        <v>10.291829615180051</v>
      </c>
      <c r="C248" s="89">
        <f t="shared" si="29"/>
        <v>10.230288774560885</v>
      </c>
      <c r="D248" s="60">
        <f t="shared" si="32"/>
        <v>79.067633596038149</v>
      </c>
      <c r="E248" s="63">
        <f t="shared" si="32"/>
        <v>62.109050825259494</v>
      </c>
    </row>
    <row r="249" spans="1:5" x14ac:dyDescent="0.2">
      <c r="A249" s="66">
        <v>47818</v>
      </c>
      <c r="B249" s="59">
        <f t="shared" si="31"/>
        <v>10.607035223052378</v>
      </c>
      <c r="C249" s="89">
        <f t="shared" si="29"/>
        <v>10.840591622351866</v>
      </c>
      <c r="D249" s="60">
        <f t="shared" si="32"/>
        <v>86.706068922928168</v>
      </c>
      <c r="E249" s="63">
        <f t="shared" si="32"/>
        <v>70.538788938269704</v>
      </c>
    </row>
    <row r="250" spans="1:5" x14ac:dyDescent="0.2">
      <c r="A250" s="66">
        <v>47849</v>
      </c>
      <c r="B250" s="59">
        <f t="shared" si="31"/>
        <v>10.923221633490591</v>
      </c>
      <c r="C250" s="89">
        <f t="shared" si="29"/>
        <v>11.069532197707039</v>
      </c>
      <c r="D250" s="60">
        <f t="shared" si="32"/>
        <v>76.296694388268662</v>
      </c>
      <c r="E250" s="63">
        <f t="shared" si="32"/>
        <v>58.622921050025809</v>
      </c>
    </row>
    <row r="251" spans="1:5" x14ac:dyDescent="0.2">
      <c r="A251" s="66">
        <v>47880</v>
      </c>
      <c r="B251" s="59">
        <f t="shared" si="31"/>
        <v>10.869907903582325</v>
      </c>
      <c r="C251" s="89">
        <f t="shared" si="29"/>
        <v>10.842965429360827</v>
      </c>
      <c r="D251" s="60">
        <f t="shared" si="32"/>
        <v>74.764639594106768</v>
      </c>
      <c r="E251" s="63">
        <f t="shared" si="32"/>
        <v>49.639509696840399</v>
      </c>
    </row>
    <row r="252" spans="1:5" x14ac:dyDescent="0.2">
      <c r="A252" s="66">
        <v>47908</v>
      </c>
      <c r="B252" s="59">
        <f t="shared" si="31"/>
        <v>10.656652983949261</v>
      </c>
      <c r="C252" s="89">
        <f t="shared" si="29"/>
        <v>10.505551554602805</v>
      </c>
      <c r="D252" s="60">
        <f t="shared" si="32"/>
        <v>67.650090545287568</v>
      </c>
      <c r="E252" s="63">
        <f t="shared" si="32"/>
        <v>42.748849903440046</v>
      </c>
    </row>
    <row r="253" spans="1:5" x14ac:dyDescent="0.2">
      <c r="A253" s="66">
        <v>47939</v>
      </c>
      <c r="B253" s="59">
        <f t="shared" si="31"/>
        <v>10.146364426255866</v>
      </c>
      <c r="C253" s="89">
        <f t="shared" si="29"/>
        <v>9.8838882401722614</v>
      </c>
      <c r="D253" s="60">
        <f t="shared" si="32"/>
        <v>67.248109909879702</v>
      </c>
      <c r="E253" s="63">
        <f t="shared" si="32"/>
        <v>38.456725036832012</v>
      </c>
    </row>
    <row r="254" spans="1:5" x14ac:dyDescent="0.2">
      <c r="A254" s="66">
        <v>47969</v>
      </c>
      <c r="B254" s="59">
        <f t="shared" si="31"/>
        <v>10.108283190607107</v>
      </c>
      <c r="C254" s="89">
        <f t="shared" si="29"/>
        <v>9.7199651454158218</v>
      </c>
      <c r="D254" s="60">
        <f t="shared" si="32"/>
        <v>54.673110162162018</v>
      </c>
      <c r="E254" s="63">
        <f t="shared" si="32"/>
        <v>24.00902791738806</v>
      </c>
    </row>
    <row r="255" spans="1:5" x14ac:dyDescent="0.2">
      <c r="A255" s="66">
        <v>48000</v>
      </c>
      <c r="B255" s="59">
        <f t="shared" si="31"/>
        <v>10.169213167645124</v>
      </c>
      <c r="C255" s="89">
        <f t="shared" si="29"/>
        <v>9.5765650522396282</v>
      </c>
      <c r="D255" s="60">
        <f t="shared" si="32"/>
        <v>87.273372833781067</v>
      </c>
      <c r="E255" s="63">
        <f t="shared" si="32"/>
        <v>64.834384275037834</v>
      </c>
    </row>
    <row r="256" spans="1:5" x14ac:dyDescent="0.2">
      <c r="A256" s="66">
        <v>48030</v>
      </c>
      <c r="B256" s="59">
        <f t="shared" si="31"/>
        <v>10.260608133202149</v>
      </c>
      <c r="C256" s="89">
        <f t="shared" si="29"/>
        <v>9.97892000468131</v>
      </c>
      <c r="D256" s="60">
        <f t="shared" si="32"/>
        <v>102.06589375236068</v>
      </c>
      <c r="E256" s="63">
        <f t="shared" si="32"/>
        <v>67.610548396080546</v>
      </c>
    </row>
    <row r="257" spans="1:5" x14ac:dyDescent="0.2">
      <c r="A257" s="66">
        <v>48061</v>
      </c>
      <c r="B257" s="59">
        <f t="shared" si="31"/>
        <v>10.332200856221821</v>
      </c>
      <c r="C257" s="89">
        <f t="shared" si="29"/>
        <v>10.096227408456887</v>
      </c>
      <c r="D257" s="60">
        <f t="shared" si="32"/>
        <v>99.561286974081682</v>
      </c>
      <c r="E257" s="63">
        <f t="shared" si="32"/>
        <v>67.273150640553311</v>
      </c>
    </row>
    <row r="258" spans="1:5" x14ac:dyDescent="0.2">
      <c r="A258" s="66">
        <v>48092</v>
      </c>
      <c r="B258" s="59">
        <f t="shared" si="31"/>
        <v>10.35809609646298</v>
      </c>
      <c r="C258" s="89">
        <f t="shared" si="29"/>
        <v>9.5981389789307396</v>
      </c>
      <c r="D258" s="60">
        <f t="shared" si="32"/>
        <v>82.779737466616226</v>
      </c>
      <c r="E258" s="63">
        <f t="shared" si="32"/>
        <v>63.096668232804753</v>
      </c>
    </row>
    <row r="259" spans="1:5" x14ac:dyDescent="0.2">
      <c r="A259" s="66">
        <v>48122</v>
      </c>
      <c r="B259" s="59">
        <f t="shared" si="31"/>
        <v>10.472339803409263</v>
      </c>
      <c r="C259" s="89">
        <f t="shared" si="29"/>
        <v>10.404204692796238</v>
      </c>
      <c r="D259" s="60">
        <f t="shared" si="32"/>
        <v>80.463344119022125</v>
      </c>
      <c r="E259" s="63">
        <f t="shared" si="32"/>
        <v>61.945834956788417</v>
      </c>
    </row>
    <row r="260" spans="1:5" x14ac:dyDescent="0.2">
      <c r="A260" s="66">
        <v>48153</v>
      </c>
      <c r="B260" s="59">
        <f t="shared" si="31"/>
        <v>10.693210970172071</v>
      </c>
      <c r="C260" s="89">
        <f t="shared" si="29"/>
        <v>10.629270036768759</v>
      </c>
      <c r="D260" s="60">
        <f t="shared" si="32"/>
        <v>82.151271306283633</v>
      </c>
      <c r="E260" s="63">
        <f t="shared" si="32"/>
        <v>64.531303807444615</v>
      </c>
    </row>
    <row r="261" spans="1:5" x14ac:dyDescent="0.2">
      <c r="A261" s="66">
        <v>48183</v>
      </c>
      <c r="B261" s="59">
        <f t="shared" si="31"/>
        <v>11.02070959675142</v>
      </c>
      <c r="C261" s="89">
        <f t="shared" si="29"/>
        <v>11.263374695623588</v>
      </c>
      <c r="D261" s="60">
        <f t="shared" si="32"/>
        <v>90.087605610922353</v>
      </c>
      <c r="E261" s="63">
        <f t="shared" si="32"/>
        <v>73.289801706862221</v>
      </c>
    </row>
    <row r="262" spans="1:5" x14ac:dyDescent="0.2">
      <c r="A262" s="66">
        <v>48214</v>
      </c>
      <c r="B262" s="59">
        <f t="shared" ref="B262:B273" si="33">B250*(1+$A$5)</f>
        <v>11.349227277196723</v>
      </c>
      <c r="C262" s="89">
        <f t="shared" ref="C262:C273" si="34">C250*(1+$A$5)</f>
        <v>11.501243953417612</v>
      </c>
      <c r="D262" s="60">
        <f t="shared" si="32"/>
        <v>79.272265469411138</v>
      </c>
      <c r="E262" s="63">
        <f t="shared" si="32"/>
        <v>60.909214970976812</v>
      </c>
    </row>
    <row r="263" spans="1:5" x14ac:dyDescent="0.2">
      <c r="A263" s="66">
        <v>48245</v>
      </c>
      <c r="B263" s="59">
        <f t="shared" si="33"/>
        <v>11.293834311822035</v>
      </c>
      <c r="C263" s="89">
        <f t="shared" si="34"/>
        <v>11.265841081105899</v>
      </c>
      <c r="D263" s="60">
        <f t="shared" si="32"/>
        <v>77.680460538276932</v>
      </c>
      <c r="E263" s="63">
        <f t="shared" si="32"/>
        <v>51.575450575017172</v>
      </c>
    </row>
    <row r="264" spans="1:5" x14ac:dyDescent="0.2">
      <c r="A264" s="66">
        <v>48274</v>
      </c>
      <c r="B264" s="59">
        <f t="shared" si="33"/>
        <v>11.072262450323281</v>
      </c>
      <c r="C264" s="89">
        <f t="shared" si="34"/>
        <v>10.915268065232313</v>
      </c>
      <c r="D264" s="60">
        <f t="shared" si="32"/>
        <v>70.288444076553773</v>
      </c>
      <c r="E264" s="63">
        <f t="shared" si="32"/>
        <v>44.416055049674206</v>
      </c>
    </row>
    <row r="265" spans="1:5" x14ac:dyDescent="0.2">
      <c r="A265" s="66">
        <v>48305</v>
      </c>
      <c r="B265" s="59">
        <f t="shared" si="33"/>
        <v>10.542072638879844</v>
      </c>
      <c r="C265" s="89">
        <f t="shared" si="34"/>
        <v>10.269359881538978</v>
      </c>
      <c r="D265" s="60">
        <f t="shared" si="32"/>
        <v>69.870786196365003</v>
      </c>
      <c r="E265" s="63">
        <f t="shared" si="32"/>
        <v>39.956537313268456</v>
      </c>
    </row>
    <row r="266" spans="1:5" x14ac:dyDescent="0.2">
      <c r="A266" s="66">
        <v>48335</v>
      </c>
      <c r="B266" s="59">
        <f t="shared" si="33"/>
        <v>10.502506235040784</v>
      </c>
      <c r="C266" s="89">
        <f t="shared" si="34"/>
        <v>10.099043786087037</v>
      </c>
      <c r="D266" s="60">
        <f t="shared" si="32"/>
        <v>56.805361458486331</v>
      </c>
      <c r="E266" s="63">
        <f t="shared" si="32"/>
        <v>24.945380006166193</v>
      </c>
    </row>
    <row r="267" spans="1:5" x14ac:dyDescent="0.2">
      <c r="A267" s="66">
        <v>48366</v>
      </c>
      <c r="B267" s="59">
        <f t="shared" si="33"/>
        <v>10.565812481183283</v>
      </c>
      <c r="C267" s="89">
        <f t="shared" si="34"/>
        <v>9.9500510892769736</v>
      </c>
      <c r="D267" s="60">
        <f t="shared" ref="D267:E273" si="35">D255*(1+$A$5)</f>
        <v>90.677034374298529</v>
      </c>
      <c r="E267" s="63">
        <f t="shared" si="35"/>
        <v>67.362925261764303</v>
      </c>
    </row>
    <row r="268" spans="1:5" x14ac:dyDescent="0.2">
      <c r="A268" s="66">
        <v>48396</v>
      </c>
      <c r="B268" s="59">
        <f t="shared" si="33"/>
        <v>10.660771850397031</v>
      </c>
      <c r="C268" s="89">
        <f t="shared" si="34"/>
        <v>10.368097884863881</v>
      </c>
      <c r="D268" s="60">
        <f t="shared" si="35"/>
        <v>106.04646360870274</v>
      </c>
      <c r="E268" s="63">
        <f t="shared" si="35"/>
        <v>70.247359783527685</v>
      </c>
    </row>
    <row r="269" spans="1:5" x14ac:dyDescent="0.2">
      <c r="A269" s="66">
        <v>48427</v>
      </c>
      <c r="B269" s="59">
        <f t="shared" si="33"/>
        <v>10.73515668961447</v>
      </c>
      <c r="C269" s="89">
        <f t="shared" si="34"/>
        <v>10.489980277386705</v>
      </c>
      <c r="D269" s="60">
        <f t="shared" si="35"/>
        <v>103.44417716607086</v>
      </c>
      <c r="E269" s="63">
        <f t="shared" si="35"/>
        <v>69.896803515534884</v>
      </c>
    </row>
    <row r="270" spans="1:5" x14ac:dyDescent="0.2">
      <c r="A270" s="66">
        <v>48458</v>
      </c>
      <c r="B270" s="59">
        <f t="shared" si="33"/>
        <v>10.762061844225036</v>
      </c>
      <c r="C270" s="89">
        <f t="shared" si="34"/>
        <v>9.9724663991090381</v>
      </c>
      <c r="D270" s="60">
        <f t="shared" si="35"/>
        <v>86.008147227814248</v>
      </c>
      <c r="E270" s="63">
        <f t="shared" si="35"/>
        <v>65.557438293884132</v>
      </c>
    </row>
    <row r="271" spans="1:5" x14ac:dyDescent="0.2">
      <c r="A271" s="66">
        <v>48488</v>
      </c>
      <c r="B271" s="59">
        <f t="shared" si="33"/>
        <v>10.880761055742223</v>
      </c>
      <c r="C271" s="89">
        <f t="shared" si="34"/>
        <v>10.809968675815291</v>
      </c>
      <c r="D271" s="60">
        <f t="shared" si="35"/>
        <v>83.601414539663978</v>
      </c>
      <c r="E271" s="63">
        <f t="shared" si="35"/>
        <v>64.361722520103157</v>
      </c>
    </row>
    <row r="272" spans="1:5" x14ac:dyDescent="0.2">
      <c r="A272" s="66">
        <v>48519</v>
      </c>
      <c r="B272" s="59">
        <f t="shared" si="33"/>
        <v>11.110246198008781</v>
      </c>
      <c r="C272" s="89">
        <f t="shared" si="34"/>
        <v>11.04381156820274</v>
      </c>
      <c r="D272" s="60">
        <f t="shared" si="35"/>
        <v>85.355170887228681</v>
      </c>
      <c r="E272" s="63">
        <f t="shared" si="35"/>
        <v>67.048024655934952</v>
      </c>
    </row>
    <row r="273" spans="1:5" ht="13.5" thickBot="1" x14ac:dyDescent="0.25">
      <c r="A273" s="90">
        <v>48549</v>
      </c>
      <c r="B273" s="91">
        <f t="shared" si="33"/>
        <v>11.450517271024724</v>
      </c>
      <c r="C273" s="161">
        <f t="shared" si="34"/>
        <v>11.702646308752907</v>
      </c>
      <c r="D273" s="64">
        <f t="shared" si="35"/>
        <v>93.601022229748324</v>
      </c>
      <c r="E273" s="65">
        <f t="shared" si="35"/>
        <v>76.148103973429841</v>
      </c>
    </row>
    <row r="274" spans="1:5" s="117" customFormat="1" x14ac:dyDescent="0.2">
      <c r="A274" s="115"/>
      <c r="B274" s="116"/>
      <c r="C274" s="116"/>
      <c r="D274" s="116"/>
      <c r="E274" s="116"/>
    </row>
    <row r="275" spans="1:5" s="117" customFormat="1" x14ac:dyDescent="0.2">
      <c r="A275" s="115"/>
      <c r="B275" s="116"/>
      <c r="C275" s="116"/>
      <c r="D275" s="116"/>
      <c r="E275" s="116"/>
    </row>
    <row r="276" spans="1:5" s="117" customFormat="1" x14ac:dyDescent="0.2">
      <c r="A276" s="115"/>
      <c r="B276" s="116"/>
      <c r="C276" s="116"/>
      <c r="D276" s="116"/>
      <c r="E276" s="116"/>
    </row>
    <row r="277" spans="1:5" s="117" customFormat="1" x14ac:dyDescent="0.2">
      <c r="A277" s="115"/>
      <c r="B277" s="116"/>
      <c r="C277" s="116"/>
      <c r="D277" s="116"/>
      <c r="E277" s="116"/>
    </row>
    <row r="278" spans="1:5" s="117" customFormat="1" x14ac:dyDescent="0.2">
      <c r="A278" s="115"/>
      <c r="B278" s="116"/>
      <c r="C278" s="116"/>
      <c r="D278" s="116"/>
      <c r="E278" s="116"/>
    </row>
    <row r="279" spans="1:5" s="117" customFormat="1" x14ac:dyDescent="0.2">
      <c r="A279" s="115"/>
      <c r="B279" s="116"/>
      <c r="C279" s="116"/>
      <c r="D279" s="116"/>
      <c r="E279" s="116"/>
    </row>
    <row r="280" spans="1:5" s="117" customFormat="1" x14ac:dyDescent="0.2">
      <c r="A280" s="115"/>
      <c r="B280" s="116"/>
      <c r="C280" s="116"/>
      <c r="D280" s="116"/>
      <c r="E280" s="116"/>
    </row>
    <row r="281" spans="1:5" s="117" customFormat="1" x14ac:dyDescent="0.2">
      <c r="A281" s="115"/>
      <c r="B281" s="116"/>
      <c r="C281" s="116"/>
      <c r="D281" s="116"/>
      <c r="E281" s="116"/>
    </row>
    <row r="282" spans="1:5" s="117" customFormat="1" x14ac:dyDescent="0.2">
      <c r="A282" s="115"/>
      <c r="B282" s="116"/>
      <c r="C282" s="116"/>
      <c r="D282" s="116"/>
      <c r="E282" s="116"/>
    </row>
    <row r="283" spans="1:5" s="117" customFormat="1" x14ac:dyDescent="0.2">
      <c r="A283" s="115"/>
      <c r="B283" s="116"/>
      <c r="C283" s="116"/>
      <c r="D283" s="116"/>
      <c r="E283" s="116"/>
    </row>
    <row r="284" spans="1:5" s="117" customFormat="1" x14ac:dyDescent="0.2">
      <c r="A284" s="115"/>
      <c r="B284" s="116"/>
      <c r="C284" s="116"/>
      <c r="D284" s="116"/>
      <c r="E284" s="116"/>
    </row>
    <row r="285" spans="1:5" s="117" customFormat="1" x14ac:dyDescent="0.2">
      <c r="A285" s="115"/>
      <c r="B285" s="116"/>
      <c r="C285" s="116"/>
      <c r="D285" s="116"/>
      <c r="E285" s="116"/>
    </row>
    <row r="286" spans="1:5" s="117" customFormat="1" x14ac:dyDescent="0.2">
      <c r="A286" s="115"/>
      <c r="B286" s="116"/>
      <c r="C286" s="116"/>
      <c r="D286" s="116"/>
      <c r="E286" s="116"/>
    </row>
    <row r="287" spans="1:5" s="117" customFormat="1" x14ac:dyDescent="0.2">
      <c r="A287" s="115"/>
      <c r="B287" s="116"/>
      <c r="C287" s="116"/>
      <c r="D287" s="116"/>
      <c r="E287" s="116"/>
    </row>
    <row r="288" spans="1:5" s="117" customFormat="1" x14ac:dyDescent="0.2">
      <c r="A288" s="115"/>
      <c r="B288" s="116"/>
      <c r="C288" s="116"/>
      <c r="D288" s="116"/>
      <c r="E288" s="116"/>
    </row>
    <row r="289" spans="1:5" s="117" customFormat="1" x14ac:dyDescent="0.2">
      <c r="A289" s="115"/>
      <c r="B289" s="116"/>
      <c r="C289" s="116"/>
      <c r="D289" s="116"/>
      <c r="E289" s="116"/>
    </row>
    <row r="290" spans="1:5" s="117" customFormat="1" x14ac:dyDescent="0.2">
      <c r="A290" s="115"/>
      <c r="B290" s="116"/>
      <c r="C290" s="116"/>
      <c r="D290" s="116"/>
      <c r="E290" s="116"/>
    </row>
    <row r="291" spans="1:5" s="117" customFormat="1" x14ac:dyDescent="0.2">
      <c r="A291" s="115"/>
      <c r="B291" s="116"/>
      <c r="C291" s="116"/>
      <c r="D291" s="116"/>
      <c r="E291" s="116"/>
    </row>
    <row r="292" spans="1:5" s="117" customFormat="1" x14ac:dyDescent="0.2">
      <c r="A292" s="115"/>
      <c r="B292" s="116"/>
      <c r="C292" s="116"/>
      <c r="D292" s="116"/>
      <c r="E292" s="116"/>
    </row>
    <row r="293" spans="1:5" s="117" customFormat="1" x14ac:dyDescent="0.2">
      <c r="A293" s="115"/>
      <c r="B293" s="116"/>
      <c r="C293" s="116"/>
      <c r="D293" s="116"/>
      <c r="E293" s="116"/>
    </row>
    <row r="294" spans="1:5" s="117" customFormat="1" x14ac:dyDescent="0.2">
      <c r="A294" s="115"/>
      <c r="B294" s="116"/>
      <c r="C294" s="116"/>
      <c r="D294" s="116"/>
      <c r="E294" s="116"/>
    </row>
    <row r="295" spans="1:5" s="117" customFormat="1" x14ac:dyDescent="0.2">
      <c r="A295" s="115"/>
      <c r="B295" s="116"/>
      <c r="C295" s="116"/>
      <c r="D295" s="116"/>
      <c r="E295" s="116"/>
    </row>
    <row r="296" spans="1:5" s="117" customFormat="1" x14ac:dyDescent="0.2">
      <c r="A296" s="115"/>
      <c r="B296" s="116"/>
      <c r="C296" s="116"/>
      <c r="D296" s="116"/>
      <c r="E296" s="116"/>
    </row>
    <row r="297" spans="1:5" s="117" customFormat="1" x14ac:dyDescent="0.2">
      <c r="A297" s="115"/>
      <c r="B297" s="116"/>
      <c r="C297" s="116"/>
      <c r="D297" s="116"/>
      <c r="E297" s="116"/>
    </row>
  </sheetData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18"/>
  <sheetViews>
    <sheetView workbookViewId="0">
      <selection activeCell="F6" sqref="F6"/>
    </sheetView>
  </sheetViews>
  <sheetFormatPr defaultColWidth="8.85546875" defaultRowHeight="12.75" x14ac:dyDescent="0.2"/>
  <cols>
    <col min="3" max="3" width="2.140625" customWidth="1"/>
    <col min="5" max="5" width="3.7109375" customWidth="1"/>
    <col min="6" max="12" width="8" customWidth="1"/>
  </cols>
  <sheetData>
    <row r="5" spans="1:12" x14ac:dyDescent="0.2">
      <c r="A5" s="200" t="s">
        <v>63</v>
      </c>
      <c r="B5" s="201"/>
      <c r="C5" s="201"/>
      <c r="D5" s="202"/>
      <c r="F5" s="200" t="s">
        <v>61</v>
      </c>
      <c r="G5" s="201"/>
      <c r="H5" s="201"/>
      <c r="I5" s="201"/>
      <c r="J5" s="201"/>
      <c r="K5" s="201"/>
      <c r="L5" s="202"/>
    </row>
    <row r="6" spans="1:12" x14ac:dyDescent="0.2">
      <c r="A6" s="139" t="s">
        <v>8</v>
      </c>
      <c r="B6" s="140" t="s">
        <v>1</v>
      </c>
      <c r="C6" s="141"/>
      <c r="D6" s="142" t="s">
        <v>10</v>
      </c>
      <c r="F6" s="139"/>
      <c r="G6" s="141"/>
      <c r="H6" s="141">
        <v>2008</v>
      </c>
      <c r="I6" s="141">
        <v>2009</v>
      </c>
      <c r="J6" s="141">
        <v>2010</v>
      </c>
      <c r="K6" s="141">
        <v>2011</v>
      </c>
      <c r="L6" s="142" t="s">
        <v>48</v>
      </c>
    </row>
    <row r="7" spans="1:12" x14ac:dyDescent="0.2">
      <c r="A7" s="143">
        <v>1</v>
      </c>
      <c r="B7" s="71">
        <f>'Monthly Worksheet'!M58</f>
        <v>6.8924949153743666</v>
      </c>
      <c r="C7" s="144"/>
      <c r="D7" s="145">
        <f>'Monthly Worksheet'!Q34</f>
        <v>0.72912516752905676</v>
      </c>
      <c r="F7" s="150">
        <v>1</v>
      </c>
      <c r="G7" s="33" t="s">
        <v>49</v>
      </c>
      <c r="H7" s="151"/>
      <c r="I7" s="151">
        <v>0.13345483870967773</v>
      </c>
      <c r="J7" s="151">
        <v>2.4312903225806891E-2</v>
      </c>
      <c r="K7" s="151">
        <v>0.13038709677419386</v>
      </c>
      <c r="L7" s="152">
        <v>9.6051612903226169E-2</v>
      </c>
    </row>
    <row r="8" spans="1:12" x14ac:dyDescent="0.2">
      <c r="A8" s="143">
        <v>2</v>
      </c>
      <c r="B8" s="71">
        <f>'Monthly Worksheet'!M59</f>
        <v>6.8952206922708958</v>
      </c>
      <c r="C8" s="144"/>
      <c r="D8" s="145">
        <f>'Monthly Worksheet'!Q35</f>
        <v>0.62652453932394481</v>
      </c>
      <c r="F8" s="150">
        <v>2</v>
      </c>
      <c r="G8" s="33" t="s">
        <v>50</v>
      </c>
      <c r="H8" s="151"/>
      <c r="I8" s="151">
        <v>-0.14319999999999958</v>
      </c>
      <c r="J8" s="151">
        <v>0.10782500000000035</v>
      </c>
      <c r="K8" s="151"/>
      <c r="L8" s="152">
        <v>-1.7687499999999613E-2</v>
      </c>
    </row>
    <row r="9" spans="1:12" x14ac:dyDescent="0.2">
      <c r="A9" s="143">
        <v>3</v>
      </c>
      <c r="B9" s="71">
        <f>'Monthly Worksheet'!M60</f>
        <v>6.439461097656312</v>
      </c>
      <c r="C9" s="144"/>
      <c r="D9" s="145">
        <f>'Monthly Worksheet'!Q36</f>
        <v>0.59378440082531603</v>
      </c>
      <c r="F9" s="150">
        <v>3</v>
      </c>
      <c r="G9" s="33" t="s">
        <v>51</v>
      </c>
      <c r="H9" s="151"/>
      <c r="I9" s="151">
        <v>-0.28882580645161282</v>
      </c>
      <c r="J9" s="151">
        <v>9.0432258064516519E-2</v>
      </c>
      <c r="K9" s="151"/>
      <c r="L9" s="152">
        <v>-9.9196774193548151E-2</v>
      </c>
    </row>
    <row r="10" spans="1:12" x14ac:dyDescent="0.2">
      <c r="A10" s="143">
        <v>4</v>
      </c>
      <c r="B10" s="71">
        <f>'Monthly Worksheet'!M61</f>
        <v>6.8038112406568096</v>
      </c>
      <c r="C10" s="144"/>
      <c r="D10" s="145">
        <f>'Monthly Worksheet'!Q25</f>
        <v>0.52836938371181352</v>
      </c>
      <c r="F10" s="150">
        <v>4</v>
      </c>
      <c r="G10" s="33" t="s">
        <v>52</v>
      </c>
      <c r="H10" s="151"/>
      <c r="I10" s="151">
        <v>-0.2788500000000001</v>
      </c>
      <c r="J10" s="151">
        <v>-6.577666666666647E-2</v>
      </c>
      <c r="K10" s="151"/>
      <c r="L10" s="152">
        <v>-0.17231333333333329</v>
      </c>
    </row>
    <row r="11" spans="1:12" x14ac:dyDescent="0.2">
      <c r="A11" s="143">
        <v>5</v>
      </c>
      <c r="B11" s="71">
        <f>'Monthly Worksheet'!M62</f>
        <v>5.6248257420909802</v>
      </c>
      <c r="C11" s="144"/>
      <c r="D11" s="145">
        <f>'Monthly Worksheet'!Q26</f>
        <v>0.39162380040596695</v>
      </c>
      <c r="F11" s="150">
        <v>5</v>
      </c>
      <c r="G11" s="33" t="s">
        <v>53</v>
      </c>
      <c r="H11" s="151"/>
      <c r="I11" s="151">
        <v>-0.42500967741935469</v>
      </c>
      <c r="J11" s="151">
        <v>-8.4845161290322352E-2</v>
      </c>
      <c r="K11" s="151"/>
      <c r="L11" s="152">
        <v>-0.25492741935483854</v>
      </c>
    </row>
    <row r="12" spans="1:12" x14ac:dyDescent="0.2">
      <c r="A12" s="143">
        <v>6</v>
      </c>
      <c r="B12" s="71">
        <f>'Monthly Worksheet'!M63</f>
        <v>9.113222993600484</v>
      </c>
      <c r="C12" s="144"/>
      <c r="D12" s="145">
        <f>'Monthly Worksheet'!Q27</f>
        <v>0.70061663256725304</v>
      </c>
      <c r="F12" s="150">
        <v>6</v>
      </c>
      <c r="G12" s="33" t="s">
        <v>54</v>
      </c>
      <c r="H12" s="151"/>
      <c r="I12" s="151">
        <v>-0.59331000000000012</v>
      </c>
      <c r="J12" s="151">
        <v>-0.18482666666666633</v>
      </c>
      <c r="K12" s="151"/>
      <c r="L12" s="152">
        <v>-0.38906833333333324</v>
      </c>
    </row>
    <row r="13" spans="1:12" x14ac:dyDescent="0.2">
      <c r="A13" s="143">
        <v>7</v>
      </c>
      <c r="B13" s="71">
        <f>'Monthly Worksheet'!M64</f>
        <v>10.228150311304185</v>
      </c>
      <c r="C13" s="144"/>
      <c r="D13" s="145">
        <f>'Monthly Worksheet'!Q28</f>
        <v>0.62362951620985052</v>
      </c>
      <c r="F13" s="150">
        <v>7</v>
      </c>
      <c r="G13" s="33" t="s">
        <v>55</v>
      </c>
      <c r="H13" s="151"/>
      <c r="I13" s="151">
        <v>-0.19188387096774193</v>
      </c>
      <c r="J13" s="151">
        <v>-0.17796774193548331</v>
      </c>
      <c r="K13" s="151"/>
      <c r="L13" s="152">
        <v>-0.18492580645161261</v>
      </c>
    </row>
    <row r="14" spans="1:12" x14ac:dyDescent="0.2">
      <c r="A14" s="143">
        <v>8</v>
      </c>
      <c r="B14" s="71">
        <f>'Monthly Worksheet'!M65</f>
        <v>9.8612365734438914</v>
      </c>
      <c r="C14" s="144"/>
      <c r="D14" s="145">
        <f>'Monthly Worksheet'!Q29</f>
        <v>0.63633521782143665</v>
      </c>
      <c r="F14" s="150">
        <v>8</v>
      </c>
      <c r="G14" s="33" t="s">
        <v>56</v>
      </c>
      <c r="H14" s="151"/>
      <c r="I14" s="151">
        <v>-0.1029677419354839</v>
      </c>
      <c r="J14" s="151">
        <v>-0.20686129032258044</v>
      </c>
      <c r="K14" s="151"/>
      <c r="L14" s="152">
        <v>-0.15491451612903218</v>
      </c>
    </row>
    <row r="15" spans="1:12" x14ac:dyDescent="0.2">
      <c r="A15" s="143">
        <v>9</v>
      </c>
      <c r="B15" s="71">
        <f>'Monthly Worksheet'!M66</f>
        <v>8.6245612455007521</v>
      </c>
      <c r="C15" s="144"/>
      <c r="D15" s="145">
        <f>'Monthly Worksheet'!Q30</f>
        <v>0.71892752441793151</v>
      </c>
      <c r="F15" s="150">
        <v>9</v>
      </c>
      <c r="G15" s="33" t="s">
        <v>57</v>
      </c>
      <c r="H15" s="151">
        <v>-1.4431357142857142</v>
      </c>
      <c r="I15" s="151">
        <v>5.5736666666666705E-2</v>
      </c>
      <c r="J15" s="151">
        <v>-0.10931666666666656</v>
      </c>
      <c r="K15" s="151"/>
      <c r="L15" s="152">
        <v>-0.49890523809523796</v>
      </c>
    </row>
    <row r="16" spans="1:12" x14ac:dyDescent="0.2">
      <c r="A16" s="143">
        <v>10</v>
      </c>
      <c r="B16" s="71">
        <f>'Monthly Worksheet'!M67</f>
        <v>7.733733283307477</v>
      </c>
      <c r="C16" s="144"/>
      <c r="D16" s="145">
        <f>'Monthly Worksheet'!Q31</f>
        <v>0.72629108196667946</v>
      </c>
      <c r="F16" s="150">
        <v>10</v>
      </c>
      <c r="G16" s="33" t="s">
        <v>58</v>
      </c>
      <c r="H16" s="151">
        <v>-0.50551612903225751</v>
      </c>
      <c r="I16" s="151">
        <v>0.36349032258064551</v>
      </c>
      <c r="J16" s="151">
        <v>7.8354838709677032E-3</v>
      </c>
      <c r="K16" s="151"/>
      <c r="L16" s="152">
        <v>-4.4730107526881439E-2</v>
      </c>
    </row>
    <row r="17" spans="1:12" x14ac:dyDescent="0.2">
      <c r="A17" s="143">
        <v>11</v>
      </c>
      <c r="B17" s="71">
        <f>'Monthly Worksheet'!M68</f>
        <v>7.7287782718950631</v>
      </c>
      <c r="C17" s="144"/>
      <c r="D17" s="145">
        <f>'Monthly Worksheet'!Q32</f>
        <v>0.74193117664200359</v>
      </c>
      <c r="F17" s="150">
        <v>11</v>
      </c>
      <c r="G17" s="33" t="s">
        <v>59</v>
      </c>
      <c r="H17" s="151">
        <v>-0.42461999999999983</v>
      </c>
      <c r="I17" s="151">
        <v>0.13202000000000011</v>
      </c>
      <c r="J17" s="151">
        <v>0.16667000000000018</v>
      </c>
      <c r="K17" s="151"/>
      <c r="L17" s="152">
        <v>-4.1976666666666523E-2</v>
      </c>
    </row>
    <row r="18" spans="1:12" x14ac:dyDescent="0.2">
      <c r="A18" s="146">
        <v>12</v>
      </c>
      <c r="B18" s="147">
        <f>'Monthly Worksheet'!M69</f>
        <v>7.9982783175921659</v>
      </c>
      <c r="C18" s="148"/>
      <c r="D18" s="149">
        <f>'Monthly Worksheet'!Q33</f>
        <v>0.77043753227650458</v>
      </c>
      <c r="F18" s="153">
        <v>12</v>
      </c>
      <c r="G18" s="154" t="s">
        <v>60</v>
      </c>
      <c r="H18" s="155">
        <v>0.1036548387096778</v>
      </c>
      <c r="I18" s="155">
        <v>0.23372903225806499</v>
      </c>
      <c r="J18" s="155">
        <v>0.14053870967741974</v>
      </c>
      <c r="K18" s="155"/>
      <c r="L18" s="156">
        <v>0.15930752688172087</v>
      </c>
    </row>
  </sheetData>
  <mergeCells count="2">
    <mergeCell ref="A5:D5"/>
    <mergeCell ref="F5:L5"/>
  </mergeCells>
  <phoneticPr fontId="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Comparisons</vt:lpstr>
      <vt:lpstr>Summary</vt:lpstr>
      <vt:lpstr>Monthly Worksheet</vt:lpstr>
      <vt:lpstr>LT Forecast</vt:lpstr>
      <vt:lpstr>Tables</vt:lpstr>
      <vt:lpstr>Comp</vt:lpstr>
      <vt:lpstr>IHR</vt:lpstr>
      <vt:lpstr>Vent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Dickerson, Sherry</dc:creator>
  <cp:lastModifiedBy>Dickerson, Sherry</cp:lastModifiedBy>
  <cp:lastPrinted>2012-11-21T14:39:12Z</cp:lastPrinted>
  <dcterms:created xsi:type="dcterms:W3CDTF">2006-12-26T23:26:46Z</dcterms:created>
  <dcterms:modified xsi:type="dcterms:W3CDTF">2012-12-03T20:39:55Z</dcterms:modified>
</cp:coreProperties>
</file>