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120" windowWidth="18540" windowHeight="11655" activeTab="2"/>
  </bookViews>
  <sheets>
    <sheet name="Estimated Demand and Energy" sheetId="1" r:id="rId1"/>
    <sheet name="OTP Load Allocation" sheetId="2" r:id="rId2"/>
    <sheet name="All MISO " sheetId="4" r:id="rId3"/>
  </sheets>
  <externalReferences>
    <externalReference r:id="rId4"/>
  </externalReferences>
  <calcPr calcId="145621" iterate="1" iterateCount="1000"/>
</workbook>
</file>

<file path=xl/calcChain.xml><?xml version="1.0" encoding="utf-8"?>
<calcChain xmlns="http://schemas.openxmlformats.org/spreadsheetml/2006/main">
  <c r="E4" i="4" l="1"/>
  <c r="H4" i="4" s="1"/>
  <c r="F4" i="4"/>
  <c r="I4" i="4"/>
  <c r="E5" i="4"/>
  <c r="F5" i="4"/>
  <c r="H5" i="4"/>
  <c r="I5" i="4"/>
  <c r="E6" i="4"/>
  <c r="F6" i="4"/>
  <c r="H6" i="4"/>
  <c r="I6" i="4"/>
  <c r="E7" i="4"/>
  <c r="F7" i="4"/>
  <c r="H7" i="4"/>
  <c r="I7" i="4"/>
  <c r="E8" i="4"/>
  <c r="F8" i="4"/>
  <c r="H8" i="4"/>
  <c r="I8" i="4"/>
  <c r="E9" i="4"/>
  <c r="F9" i="4"/>
  <c r="H9" i="4"/>
  <c r="I9" i="4"/>
  <c r="E10" i="4"/>
  <c r="F10" i="4"/>
  <c r="H10" i="4"/>
  <c r="I10" i="4"/>
  <c r="E11" i="4"/>
  <c r="F11" i="4"/>
  <c r="E12" i="4"/>
  <c r="H12" i="4" s="1"/>
  <c r="F12" i="4"/>
  <c r="I12" i="4" s="1"/>
  <c r="E13" i="4"/>
  <c r="H13" i="4" s="1"/>
  <c r="F13" i="4"/>
  <c r="I13" i="4" s="1"/>
  <c r="E14" i="4"/>
  <c r="H14" i="4" s="1"/>
  <c r="F14" i="4"/>
  <c r="I14" i="4" s="1"/>
  <c r="E15" i="4"/>
  <c r="H15" i="4" s="1"/>
  <c r="F15" i="4"/>
  <c r="I15" i="4" s="1"/>
  <c r="E16" i="4"/>
  <c r="H16" i="4" s="1"/>
  <c r="F16" i="4"/>
  <c r="I16" i="4" s="1"/>
  <c r="E17" i="4"/>
  <c r="H17" i="4" s="1"/>
  <c r="F17" i="4"/>
  <c r="I17" i="4" s="1"/>
  <c r="E18" i="4"/>
  <c r="H18" i="4" s="1"/>
  <c r="F18" i="4"/>
  <c r="I18" i="4" s="1"/>
  <c r="E19" i="4"/>
  <c r="H19" i="4" s="1"/>
  <c r="F19" i="4"/>
  <c r="I19" i="4" s="1"/>
  <c r="E20" i="4"/>
  <c r="F20" i="4"/>
  <c r="E21" i="4"/>
  <c r="F21" i="4"/>
  <c r="E22" i="4"/>
  <c r="H22" i="4" s="1"/>
  <c r="F22" i="4"/>
  <c r="I22" i="4" s="1"/>
  <c r="E23" i="4"/>
  <c r="H23" i="4" s="1"/>
  <c r="F23" i="4"/>
  <c r="I23" i="4" s="1"/>
  <c r="E24" i="4"/>
  <c r="H24" i="4" s="1"/>
  <c r="F24" i="4"/>
  <c r="I24" i="4" s="1"/>
  <c r="E25" i="4"/>
  <c r="H25" i="4" s="1"/>
  <c r="F25" i="4"/>
  <c r="I25" i="4" s="1"/>
  <c r="B26" i="4"/>
  <c r="E26" i="4" s="1"/>
  <c r="H26" i="4" s="1"/>
  <c r="C26" i="4"/>
  <c r="F26" i="4" s="1"/>
  <c r="I26" i="4" s="1"/>
  <c r="E27" i="4"/>
  <c r="F27" i="4"/>
  <c r="H27" i="4"/>
  <c r="I27" i="4"/>
  <c r="E28" i="4"/>
  <c r="F28" i="4"/>
  <c r="H28" i="4"/>
  <c r="I28" i="4"/>
  <c r="E29" i="4"/>
  <c r="F29" i="4"/>
  <c r="H29" i="4"/>
  <c r="I29" i="4"/>
  <c r="B5" i="1" l="1"/>
  <c r="C5" i="1" s="1"/>
  <c r="D5" i="1" s="1"/>
  <c r="K3" i="1"/>
  <c r="J3" i="1"/>
  <c r="I3" i="1"/>
  <c r="H3" i="1"/>
  <c r="G3" i="1"/>
  <c r="F3" i="1"/>
  <c r="E3" i="1"/>
  <c r="D3" i="1"/>
  <c r="C3" i="1"/>
  <c r="B3" i="1"/>
  <c r="D2" i="1"/>
  <c r="E2" i="1" s="1"/>
  <c r="F2" i="1" s="1"/>
  <c r="G2" i="1" s="1"/>
  <c r="H2" i="1" s="1"/>
  <c r="I2" i="1" s="1"/>
  <c r="J2" i="1" s="1"/>
  <c r="K2" i="1" s="1"/>
  <c r="C2" i="1"/>
  <c r="J5" i="2"/>
  <c r="I5" i="2"/>
  <c r="H5" i="2"/>
  <c r="G5" i="2"/>
  <c r="F5" i="2"/>
  <c r="E5" i="2"/>
  <c r="D5" i="2"/>
  <c r="C5" i="2"/>
  <c r="B5" i="2"/>
  <c r="B7" i="2" s="1"/>
  <c r="C2" i="2"/>
  <c r="D2" i="2" s="1"/>
  <c r="E2" i="2" s="1"/>
  <c r="F2" i="2" s="1"/>
  <c r="G2" i="2" s="1"/>
  <c r="H2" i="2" s="1"/>
  <c r="I2" i="2" s="1"/>
  <c r="J2" i="2" s="1"/>
  <c r="K2" i="2" s="1"/>
  <c r="B9" i="1" l="1"/>
  <c r="B21" i="1"/>
  <c r="C9" i="1"/>
  <c r="C21" i="1"/>
  <c r="D7" i="1"/>
  <c r="D9" i="1"/>
  <c r="E5" i="1"/>
  <c r="F5" i="1" s="1"/>
  <c r="G5" i="1" s="1"/>
  <c r="H5" i="1" s="1"/>
  <c r="C7" i="1"/>
  <c r="E9" i="1"/>
  <c r="B7" i="1"/>
  <c r="H9" i="1" l="1"/>
  <c r="I5" i="1"/>
  <c r="F7" i="1"/>
  <c r="G7" i="1"/>
  <c r="H7" i="1"/>
  <c r="F9" i="1"/>
  <c r="E7" i="1"/>
  <c r="G9" i="1"/>
  <c r="D21" i="1"/>
  <c r="E21" i="1"/>
  <c r="F21" i="1"/>
  <c r="G21" i="1"/>
  <c r="H21" i="1"/>
  <c r="I21" i="1"/>
  <c r="J21" i="1"/>
  <c r="K21" i="1"/>
  <c r="J5" i="1" l="1"/>
  <c r="I9" i="1"/>
  <c r="I7" i="1"/>
  <c r="K5" i="1" l="1"/>
  <c r="J7" i="1"/>
  <c r="J9" i="1"/>
  <c r="K7" i="1" l="1"/>
  <c r="K9" i="1"/>
</calcChain>
</file>

<file path=xl/sharedStrings.xml><?xml version="1.0" encoding="utf-8"?>
<sst xmlns="http://schemas.openxmlformats.org/spreadsheetml/2006/main" count="59" uniqueCount="50">
  <si>
    <t>Pricing Zone</t>
  </si>
  <si>
    <t>Year</t>
  </si>
  <si>
    <t>OTP</t>
  </si>
  <si>
    <t>$/ MW Year</t>
  </si>
  <si>
    <t>Pricing Zone Load (MW)</t>
  </si>
  <si>
    <t>Assumptions</t>
  </si>
  <si>
    <t>Annual Demand Growth</t>
  </si>
  <si>
    <t>Load Factor</t>
  </si>
  <si>
    <t>$/MWHr</t>
  </si>
  <si>
    <t>MISO Energy Estimate</t>
  </si>
  <si>
    <t>OTP Load Allocation - 53% of PZ</t>
  </si>
  <si>
    <t>AMIL</t>
  </si>
  <si>
    <t>AMMO</t>
  </si>
  <si>
    <t>ATC</t>
  </si>
  <si>
    <t>BREC</t>
  </si>
  <si>
    <t>CWLD</t>
  </si>
  <si>
    <t>CWLP</t>
  </si>
  <si>
    <t>DPC</t>
  </si>
  <si>
    <t>DEI</t>
  </si>
  <si>
    <t>GRE</t>
  </si>
  <si>
    <t>HE</t>
  </si>
  <si>
    <t>IPL</t>
  </si>
  <si>
    <t>ITC</t>
  </si>
  <si>
    <t>ITCM</t>
  </si>
  <si>
    <t>MDU</t>
  </si>
  <si>
    <t>MEC</t>
  </si>
  <si>
    <t>METC</t>
  </si>
  <si>
    <t>MI13AG</t>
  </si>
  <si>
    <t>MI13ANG</t>
  </si>
  <si>
    <t>MP</t>
  </si>
  <si>
    <t>MPW</t>
  </si>
  <si>
    <t>NIPS</t>
  </si>
  <si>
    <t>NSP</t>
  </si>
  <si>
    <t>SIPC</t>
  </si>
  <si>
    <t>SMMPA</t>
  </si>
  <si>
    <t>VECT</t>
  </si>
  <si>
    <t>Company</t>
  </si>
  <si>
    <t>Load</t>
  </si>
  <si>
    <t>Schedule 26</t>
  </si>
  <si>
    <t>Schedule 9</t>
  </si>
  <si>
    <t>Total</t>
  </si>
  <si>
    <t>na</t>
  </si>
  <si>
    <t>2012 $/MW Year</t>
  </si>
  <si>
    <t>Monthly Schedule 26 Expense</t>
  </si>
  <si>
    <t>Udpate from MTEP  indicative annual charge report on MISO planning page</t>
  </si>
  <si>
    <t>2015 Pricing Zone Demand</t>
  </si>
  <si>
    <t>2017 Annual Charge/MW</t>
  </si>
  <si>
    <t>2014 Annual Charge/MW</t>
  </si>
  <si>
    <t>2017 Rev Reqs</t>
  </si>
  <si>
    <t>2014 Rev. Reqs.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</si>
</sst>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_(* #,##0.0,_);_(* \(#,##0.0,\);_(* &quot;-   &quot;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2"/>
      <name val="Arial MT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" fillId="0" borderId="0" applyFill="0"/>
    <xf numFmtId="166" fontId="6" fillId="0" borderId="0">
      <alignment horizontal="center"/>
    </xf>
    <xf numFmtId="0" fontId="6" fillId="0" borderId="0" applyFill="0">
      <alignment horizontal="center"/>
    </xf>
    <xf numFmtId="166" fontId="7" fillId="0" borderId="4" applyFill="0"/>
    <xf numFmtId="0" fontId="5" fillId="0" borderId="0" applyFont="0" applyAlignment="0"/>
    <xf numFmtId="0" fontId="8" fillId="0" borderId="0" applyFill="0">
      <alignment vertical="top"/>
    </xf>
    <xf numFmtId="0" fontId="7" fillId="0" borderId="0" applyFill="0">
      <alignment horizontal="left" vertical="top"/>
    </xf>
    <xf numFmtId="166" fontId="9" fillId="0" borderId="5" applyFill="0"/>
    <xf numFmtId="0" fontId="5" fillId="0" borderId="0" applyNumberFormat="0" applyFont="0" applyAlignment="0"/>
    <xf numFmtId="0" fontId="8" fillId="0" borderId="0" applyFill="0">
      <alignment wrapText="1"/>
    </xf>
    <xf numFmtId="0" fontId="7" fillId="0" borderId="0" applyFill="0">
      <alignment horizontal="left" vertical="top" wrapText="1"/>
    </xf>
    <xf numFmtId="166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6" fontId="5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6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6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6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3" fillId="0" borderId="6"/>
    <xf numFmtId="0" fontId="24" fillId="0" borderId="0"/>
    <xf numFmtId="167" fontId="5" fillId="0" borderId="0"/>
    <xf numFmtId="0" fontId="5" fillId="0" borderId="0"/>
    <xf numFmtId="166" fontId="22" fillId="0" borderId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" fontId="5" fillId="0" borderId="0">
      <alignment horizontal="left" vertical="top"/>
    </xf>
    <xf numFmtId="0" fontId="26" fillId="0" borderId="6">
      <alignment horizontal="center"/>
    </xf>
    <xf numFmtId="3" fontId="25" fillId="0" borderId="0" applyFont="0" applyFill="0" applyBorder="0" applyAlignment="0" applyProtection="0"/>
    <xf numFmtId="0" fontId="25" fillId="4" borderId="0" applyNumberFormat="0" applyFont="0" applyBorder="0" applyAlignment="0" applyProtection="0"/>
    <xf numFmtId="3" fontId="5" fillId="0" borderId="0">
      <alignment horizontal="right" vertical="top"/>
    </xf>
    <xf numFmtId="41" fontId="14" fillId="5" borderId="7" applyFill="0"/>
    <xf numFmtId="0" fontId="27" fillId="0" borderId="0">
      <alignment horizontal="left" indent="7"/>
    </xf>
    <xf numFmtId="41" fontId="14" fillId="0" borderId="7" applyFill="0">
      <alignment horizontal="left" indent="2"/>
    </xf>
    <xf numFmtId="166" fontId="28" fillId="0" borderId="2" applyFill="0">
      <alignment horizontal="right"/>
    </xf>
    <xf numFmtId="0" fontId="29" fillId="0" borderId="1" applyNumberFormat="0" applyFont="0" applyBorder="0">
      <alignment horizontal="right"/>
    </xf>
    <xf numFmtId="0" fontId="30" fillId="0" borderId="0" applyFill="0"/>
    <xf numFmtId="0" fontId="9" fillId="0" borderId="0" applyFill="0"/>
    <xf numFmtId="4" fontId="28" fillId="0" borderId="2" applyFill="0"/>
    <xf numFmtId="0" fontId="5" fillId="0" borderId="0" applyNumberFormat="0" applyFont="0" applyBorder="0" applyAlignment="0"/>
    <xf numFmtId="0" fontId="12" fillId="0" borderId="0" applyFill="0">
      <alignment horizontal="left" indent="1"/>
    </xf>
    <xf numFmtId="0" fontId="31" fillId="0" borderId="0" applyFill="0">
      <alignment horizontal="left" indent="1"/>
    </xf>
    <xf numFmtId="4" fontId="15" fillId="0" borderId="0" applyFill="0"/>
    <xf numFmtId="0" fontId="5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5" fillId="0" borderId="0" applyNumberFormat="0" applyFont="0" applyBorder="0" applyAlignment="0"/>
    <xf numFmtId="0" fontId="32" fillId="0" borderId="0">
      <alignment horizontal="left" indent="3"/>
    </xf>
    <xf numFmtId="0" fontId="33" fillId="0" borderId="0" applyFill="0">
      <alignment horizontal="left" indent="3"/>
    </xf>
    <xf numFmtId="4" fontId="15" fillId="0" borderId="0" applyFill="0"/>
    <xf numFmtId="0" fontId="5" fillId="0" borderId="0" applyNumberFormat="0" applyFont="0" applyBorder="0" applyAlignment="0"/>
    <xf numFmtId="0" fontId="16" fillId="0" borderId="0">
      <alignment horizontal="left" indent="4"/>
    </xf>
    <xf numFmtId="0" fontId="5" fillId="0" borderId="0" applyFill="0">
      <alignment horizontal="left" indent="4"/>
    </xf>
    <xf numFmtId="4" fontId="17" fillId="0" borderId="0" applyFill="0"/>
    <xf numFmtId="0" fontId="5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5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</cellStyleXfs>
  <cellXfs count="32">
    <xf numFmtId="0" fontId="0" fillId="0" borderId="0" xfId="0"/>
    <xf numFmtId="0" fontId="3" fillId="3" borderId="1" xfId="4" applyFont="1" applyFill="1" applyBorder="1" applyAlignment="1">
      <alignment horizontal="center"/>
    </xf>
    <xf numFmtId="164" fontId="3" fillId="3" borderId="1" xfId="2" applyNumberFormat="1" applyFont="1" applyFill="1" applyBorder="1"/>
    <xf numFmtId="165" fontId="0" fillId="0" borderId="0" xfId="2" applyNumberFormat="1" applyFont="1"/>
    <xf numFmtId="44" fontId="0" fillId="0" borderId="0" xfId="2" applyNumberFormat="1" applyFont="1"/>
    <xf numFmtId="164" fontId="0" fillId="0" borderId="0" xfId="1" applyNumberFormat="1" applyFont="1"/>
    <xf numFmtId="0" fontId="4" fillId="0" borderId="2" xfId="0" applyFont="1" applyBorder="1"/>
    <xf numFmtId="10" fontId="0" fillId="0" borderId="0" xfId="3" applyNumberFormat="1" applyFont="1"/>
    <xf numFmtId="37" fontId="0" fillId="3" borderId="1" xfId="5" applyNumberFormat="1" applyFont="1" applyFill="1" applyBorder="1" applyAlignment="1">
      <alignment horizontal="center"/>
    </xf>
    <xf numFmtId="43" fontId="0" fillId="0" borderId="0" xfId="0" applyNumberFormat="1"/>
    <xf numFmtId="9" fontId="0" fillId="0" borderId="0" xfId="3" applyNumberFormat="1" applyFont="1"/>
    <xf numFmtId="0" fontId="3" fillId="0" borderId="1" xfId="4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left" vertical="top"/>
    </xf>
    <xf numFmtId="164" fontId="3" fillId="0" borderId="1" xfId="2" applyNumberFormat="1" applyFont="1" applyBorder="1"/>
    <xf numFmtId="0" fontId="3" fillId="0" borderId="1" xfId="4" applyFont="1" applyBorder="1" applyAlignment="1">
      <alignment horizontal="center"/>
    </xf>
    <xf numFmtId="164" fontId="3" fillId="0" borderId="1" xfId="2" applyNumberFormat="1" applyFont="1" applyBorder="1" applyAlignment="1">
      <alignment horizontal="left" wrapText="1"/>
    </xf>
    <xf numFmtId="0" fontId="3" fillId="0" borderId="3" xfId="4" applyFont="1" applyBorder="1" applyAlignment="1">
      <alignment horizontal="center"/>
    </xf>
    <xf numFmtId="164" fontId="3" fillId="0" borderId="3" xfId="2" applyNumberFormat="1" applyFont="1" applyBorder="1"/>
    <xf numFmtId="164" fontId="3" fillId="0" borderId="1" xfId="2" applyNumberFormat="1" applyFont="1" applyBorder="1" applyAlignment="1">
      <alignment horizontal="center"/>
    </xf>
    <xf numFmtId="0" fontId="3" fillId="0" borderId="0" xfId="4" applyFont="1"/>
    <xf numFmtId="0" fontId="3" fillId="0" borderId="0" xfId="4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2" fillId="2" borderId="1" xfId="4" applyFont="1" applyFill="1" applyBorder="1" applyAlignment="1">
      <alignment horizontal="center"/>
    </xf>
    <xf numFmtId="0" fontId="0" fillId="0" borderId="0" xfId="0" applyAlignment="1">
      <alignment horizontal="center"/>
    </xf>
    <xf numFmtId="41" fontId="3" fillId="0" borderId="1" xfId="6" applyNumberFormat="1" applyFont="1" applyBorder="1"/>
    <xf numFmtId="44" fontId="0" fillId="0" borderId="0" xfId="0" applyNumberFormat="1"/>
    <xf numFmtId="165" fontId="0" fillId="0" borderId="0" xfId="0" applyNumberFormat="1"/>
    <xf numFmtId="0" fontId="0" fillId="2" borderId="0" xfId="0" applyFill="1"/>
    <xf numFmtId="165" fontId="0" fillId="2" borderId="0" xfId="2" applyNumberFormat="1" applyFont="1" applyFill="1"/>
    <xf numFmtId="0" fontId="3" fillId="2" borderId="0" xfId="4" applyFont="1" applyFill="1"/>
    <xf numFmtId="0" fontId="2" fillId="2" borderId="1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01">
    <cellStyle name="C00A" xfId="7"/>
    <cellStyle name="C00B" xfId="8"/>
    <cellStyle name="C00L" xfId="9"/>
    <cellStyle name="C01A" xfId="10"/>
    <cellStyle name="C01B" xfId="11"/>
    <cellStyle name="C01H" xfId="12"/>
    <cellStyle name="C01L" xfId="13"/>
    <cellStyle name="C02A" xfId="14"/>
    <cellStyle name="C02B" xfId="15"/>
    <cellStyle name="C02H" xfId="16"/>
    <cellStyle name="C02L" xfId="17"/>
    <cellStyle name="C03A" xfId="18"/>
    <cellStyle name="C03B" xfId="19"/>
    <cellStyle name="C03H" xfId="20"/>
    <cellStyle name="C03L" xfId="21"/>
    <cellStyle name="C04A" xfId="22"/>
    <cellStyle name="C04B" xfId="23"/>
    <cellStyle name="C04H" xfId="24"/>
    <cellStyle name="C04L" xfId="25"/>
    <cellStyle name="C05A" xfId="26"/>
    <cellStyle name="C05B" xfId="27"/>
    <cellStyle name="C05H" xfId="28"/>
    <cellStyle name="C05L" xfId="29"/>
    <cellStyle name="C06A" xfId="30"/>
    <cellStyle name="C06B" xfId="31"/>
    <cellStyle name="C06H" xfId="32"/>
    <cellStyle name="C06L" xfId="33"/>
    <cellStyle name="C07A" xfId="34"/>
    <cellStyle name="C07B" xfId="35"/>
    <cellStyle name="C07H" xfId="36"/>
    <cellStyle name="C07L" xfId="37"/>
    <cellStyle name="Comma" xfId="1" builtinId="3"/>
    <cellStyle name="Comma 2" xfId="38"/>
    <cellStyle name="Comma 2 2" xfId="39"/>
    <cellStyle name="Comma 3" xfId="40"/>
    <cellStyle name="Comma 4" xfId="41"/>
    <cellStyle name="Comma 5" xfId="5"/>
    <cellStyle name="Comma0" xfId="42"/>
    <cellStyle name="Currency" xfId="2" builtinId="4"/>
    <cellStyle name="Currency 2" xfId="43"/>
    <cellStyle name="Currency 3" xfId="6"/>
    <cellStyle name="Currency 4" xfId="44"/>
    <cellStyle name="Currency0" xfId="45"/>
    <cellStyle name="Date" xfId="46"/>
    <cellStyle name="Fixed" xfId="47"/>
    <cellStyle name="Heading1" xfId="48"/>
    <cellStyle name="Heading2" xfId="49"/>
    <cellStyle name="M" xfId="50"/>
    <cellStyle name="Normal" xfId="0" builtinId="0"/>
    <cellStyle name="Normal 2" xfId="4"/>
    <cellStyle name="Normal 3" xfId="51"/>
    <cellStyle name="Normal 4" xfId="52"/>
    <cellStyle name="Normal 5" xfId="53"/>
    <cellStyle name="Normal 6" xfId="54"/>
    <cellStyle name="Normal 7" xfId="55"/>
    <cellStyle name="Normal 8" xfId="56"/>
    <cellStyle name="Percent" xfId="3" builtinId="5"/>
    <cellStyle name="Percent 2" xfId="57"/>
    <cellStyle name="Percent 3" xfId="58"/>
    <cellStyle name="Percent 4" xfId="59"/>
    <cellStyle name="Percent 4 2" xfId="60"/>
    <cellStyle name="Percent 5" xfId="61"/>
    <cellStyle name="PSChar" xfId="62"/>
    <cellStyle name="PSDate" xfId="63"/>
    <cellStyle name="PSDec" xfId="64"/>
    <cellStyle name="PSdesc" xfId="65"/>
    <cellStyle name="PSHeading" xfId="66"/>
    <cellStyle name="PSInt" xfId="67"/>
    <cellStyle name="PSSpacer" xfId="68"/>
    <cellStyle name="PStest" xfId="69"/>
    <cellStyle name="R00A" xfId="70"/>
    <cellStyle name="R00B" xfId="71"/>
    <cellStyle name="R00L" xfId="72"/>
    <cellStyle name="R01A" xfId="73"/>
    <cellStyle name="R01B" xfId="74"/>
    <cellStyle name="R01H" xfId="75"/>
    <cellStyle name="R01L" xfId="76"/>
    <cellStyle name="R02A" xfId="77"/>
    <cellStyle name="R02B" xfId="78"/>
    <cellStyle name="R02H" xfId="79"/>
    <cellStyle name="R02L" xfId="80"/>
    <cellStyle name="R03A" xfId="81"/>
    <cellStyle name="R03B" xfId="82"/>
    <cellStyle name="R03H" xfId="83"/>
    <cellStyle name="R03L" xfId="84"/>
    <cellStyle name="R04A" xfId="85"/>
    <cellStyle name="R04B" xfId="86"/>
    <cellStyle name="R04H" xfId="87"/>
    <cellStyle name="R04L" xfId="88"/>
    <cellStyle name="R05A" xfId="89"/>
    <cellStyle name="R05B" xfId="90"/>
    <cellStyle name="R05H" xfId="91"/>
    <cellStyle name="R05L" xfId="92"/>
    <cellStyle name="R06A" xfId="93"/>
    <cellStyle name="R06B" xfId="94"/>
    <cellStyle name="R06H" xfId="95"/>
    <cellStyle name="R06L" xfId="96"/>
    <cellStyle name="R07A" xfId="97"/>
    <cellStyle name="R07B" xfId="98"/>
    <cellStyle name="R07H" xfId="99"/>
    <cellStyle name="R07L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Schedule 26 Forecast</a:t>
            </a:r>
          </a:p>
        </c:rich>
      </c:tx>
      <c:layout>
        <c:manualLayout>
          <c:xMode val="edge"/>
          <c:yMode val="edge"/>
          <c:x val="0.2835693350831146"/>
          <c:y val="4.629629629629631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MISO '!$E$3</c:f>
              <c:strCache>
                <c:ptCount val="1"/>
                <c:pt idx="0">
                  <c:v>2014 Annual Charge/MW</c:v>
                </c:pt>
              </c:strCache>
            </c:strRef>
          </c:tx>
          <c:invertIfNegative val="0"/>
          <c:cat>
            <c:strRef>
              <c:f>'All MISO '!$A$4:$A$29</c:f>
              <c:strCache>
                <c:ptCount val="1"/>
                <c:pt idx="0">
                  <c:v>OTP</c:v>
                </c:pt>
              </c:strCache>
            </c:strRef>
          </c:cat>
          <c:val>
            <c:numRef>
              <c:f>'All MISO '!$E$4:$E$29</c:f>
              <c:numCache>
                <c:formatCode>_("$"* #,##0_);_("$"* \(#,##0\);_("$"* "-"??_);_(@_)</c:formatCode>
                <c:ptCount val="1"/>
                <c:pt idx="0">
                  <c:v>19778.862587665652</c:v>
                </c:pt>
              </c:numCache>
            </c:numRef>
          </c:val>
        </c:ser>
        <c:ser>
          <c:idx val="1"/>
          <c:order val="1"/>
          <c:tx>
            <c:strRef>
              <c:f>'All MISO '!$F$3</c:f>
              <c:strCache>
                <c:ptCount val="1"/>
                <c:pt idx="0">
                  <c:v>2017 Annual Charge/MW</c:v>
                </c:pt>
              </c:strCache>
            </c:strRef>
          </c:tx>
          <c:invertIfNegative val="0"/>
          <c:cat>
            <c:strRef>
              <c:f>'All MISO '!$A$4:$A$29</c:f>
              <c:strCache>
                <c:ptCount val="1"/>
                <c:pt idx="0">
                  <c:v>OTP</c:v>
                </c:pt>
              </c:strCache>
            </c:strRef>
          </c:cat>
          <c:val>
            <c:numRef>
              <c:f>'All MISO '!$F$4:$F$29</c:f>
              <c:numCache>
                <c:formatCode>_("$"* #,##0_);_("$"* \(#,##0\);_("$"* "-"??_);_(@_)</c:formatCode>
                <c:ptCount val="1"/>
                <c:pt idx="0">
                  <c:v>20992.730793449373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2861824"/>
        <c:axId val="252868480"/>
      </c:barChart>
      <c:catAx>
        <c:axId val="25286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52868480"/>
        <c:crosses val="autoZero"/>
        <c:auto val="1"/>
        <c:lblAlgn val="ctr"/>
        <c:lblOffset val="100"/>
        <c:noMultiLvlLbl val="0"/>
      </c:catAx>
      <c:valAx>
        <c:axId val="25286848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52861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Schedule 9 &amp; 26 Forecast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'All MISO '!$A$4:$A$29</c:f>
              <c:strCache>
                <c:ptCount val="1"/>
                <c:pt idx="0">
                  <c:v>OTP</c:v>
                </c:pt>
              </c:strCache>
            </c:strRef>
          </c:cat>
          <c:val>
            <c:numRef>
              <c:f>'All MISO '!$H$4:$H$29</c:f>
              <c:numCache>
                <c:formatCode>_("$"* #,##0_);_("$"* \(#,##0\);_("$"* "-"??_);_(@_)</c:formatCode>
                <c:ptCount val="1"/>
                <c:pt idx="0">
                  <c:v>79288.862587665644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'All MISO '!$A$4:$A$29</c:f>
              <c:strCache>
                <c:ptCount val="1"/>
                <c:pt idx="0">
                  <c:v>OTP</c:v>
                </c:pt>
              </c:strCache>
            </c:strRef>
          </c:cat>
          <c:val>
            <c:numRef>
              <c:f>'All MISO '!$I$4:$I$29</c:f>
              <c:numCache>
                <c:formatCode>_("$"* #,##0_);_("$"* \(#,##0\);_("$"* "-"??_);_(@_)</c:formatCode>
                <c:ptCount val="1"/>
                <c:pt idx="0">
                  <c:v>80502.730793449373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78217088"/>
        <c:axId val="279500288"/>
      </c:barChart>
      <c:catAx>
        <c:axId val="27821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79500288"/>
        <c:crosses val="autoZero"/>
        <c:auto val="1"/>
        <c:lblAlgn val="ctr"/>
        <c:lblOffset val="100"/>
        <c:noMultiLvlLbl val="0"/>
      </c:catAx>
      <c:valAx>
        <c:axId val="27950028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78217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32</xdr:row>
      <xdr:rowOff>123825</xdr:rowOff>
    </xdr:from>
    <xdr:to>
      <xdr:col>6</xdr:col>
      <xdr:colOff>285750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895350</xdr:colOff>
      <xdr:row>32</xdr:row>
      <xdr:rowOff>133350</xdr:rowOff>
    </xdr:from>
    <xdr:to>
      <xdr:col>13</xdr:col>
      <xdr:colOff>457200</xdr:colOff>
      <xdr:row>47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h1\AppData\Local\Microsoft\Windows\Temporary%20Internet%20Files\Content.Outlook\E7FGCAPK\2014%20Jun%20Schedule%2026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d Demand and Energy"/>
      <sheetName val="OTP Load Allocation"/>
    </sheetNames>
    <sheetDataSet>
      <sheetData sheetId="0">
        <row r="3">
          <cell r="B3">
            <v>24367558.708004083</v>
          </cell>
          <cell r="E3">
            <v>25863044.337529629</v>
          </cell>
        </row>
      </sheetData>
      <sheetData sheetId="1">
        <row r="3">
          <cell r="B3">
            <v>24367558.708004083</v>
          </cell>
          <cell r="C3">
            <v>26604307.774390992</v>
          </cell>
          <cell r="D3">
            <v>26260799.196961526</v>
          </cell>
          <cell r="E3">
            <v>25863044.337529629</v>
          </cell>
          <cell r="F3">
            <v>25462445.646251854</v>
          </cell>
          <cell r="G3">
            <v>25058813.264418986</v>
          </cell>
          <cell r="H3">
            <v>24687535.03027384</v>
          </cell>
          <cell r="I3">
            <v>24315192.50135019</v>
          </cell>
          <cell r="J3">
            <v>23910495.824738827</v>
          </cell>
          <cell r="K3">
            <v>23505799.148127466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activeCell="B11" sqref="B11"/>
    </sheetView>
  </sheetViews>
  <sheetFormatPr defaultRowHeight="15"/>
  <cols>
    <col min="1" max="1" width="25" customWidth="1"/>
    <col min="2" max="11" width="17.140625" bestFit="1" customWidth="1"/>
  </cols>
  <sheetData>
    <row r="1" spans="1:11" ht="18">
      <c r="A1" s="30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8">
      <c r="A2" s="30"/>
      <c r="B2" s="22">
        <v>2015</v>
      </c>
      <c r="C2" s="22">
        <f>+B2+1</f>
        <v>2016</v>
      </c>
      <c r="D2" s="22">
        <f t="shared" ref="D2:K2" si="0">+C2+1</f>
        <v>2017</v>
      </c>
      <c r="E2" s="22">
        <f t="shared" si="0"/>
        <v>2018</v>
      </c>
      <c r="F2" s="22">
        <f t="shared" si="0"/>
        <v>2019</v>
      </c>
      <c r="G2" s="22">
        <f t="shared" si="0"/>
        <v>2020</v>
      </c>
      <c r="H2" s="22">
        <f t="shared" si="0"/>
        <v>2021</v>
      </c>
      <c r="I2" s="22">
        <f t="shared" si="0"/>
        <v>2022</v>
      </c>
      <c r="J2" s="22">
        <f t="shared" si="0"/>
        <v>2023</v>
      </c>
      <c r="K2" s="22">
        <f t="shared" si="0"/>
        <v>2024</v>
      </c>
    </row>
    <row r="3" spans="1:11" ht="18">
      <c r="A3" s="1" t="s">
        <v>2</v>
      </c>
      <c r="B3" s="2">
        <f>+'[1]OTP Load Allocation'!B3</f>
        <v>24367558.708004083</v>
      </c>
      <c r="C3" s="2">
        <f>+'[1]OTP Load Allocation'!C3</f>
        <v>26604307.774390992</v>
      </c>
      <c r="D3" s="2">
        <f>+'[1]OTP Load Allocation'!D3</f>
        <v>26260799.196961526</v>
      </c>
      <c r="E3" s="2">
        <f>+'[1]OTP Load Allocation'!E3</f>
        <v>25863044.337529629</v>
      </c>
      <c r="F3" s="2">
        <f>+'[1]OTP Load Allocation'!F3</f>
        <v>25462445.646251854</v>
      </c>
      <c r="G3" s="2">
        <f>+'[1]OTP Load Allocation'!G3</f>
        <v>25058813.264418986</v>
      </c>
      <c r="H3" s="2">
        <f>+'[1]OTP Load Allocation'!H3</f>
        <v>24687535.03027384</v>
      </c>
      <c r="I3" s="2">
        <f>+'[1]OTP Load Allocation'!I3</f>
        <v>24315192.50135019</v>
      </c>
      <c r="J3" s="2">
        <f>+'[1]OTP Load Allocation'!J3</f>
        <v>23910495.824738827</v>
      </c>
      <c r="K3" s="2">
        <f>+'[1]OTP Load Allocation'!K3</f>
        <v>23505799.148127466</v>
      </c>
    </row>
    <row r="5" spans="1:11">
      <c r="A5" t="s">
        <v>4</v>
      </c>
      <c r="B5" s="5">
        <f>B13</f>
        <v>1235</v>
      </c>
      <c r="C5" s="5">
        <f>B5*(1+$B$14)</f>
        <v>1256.6125000000002</v>
      </c>
      <c r="D5" s="5">
        <f t="shared" ref="D5:K5" si="1">C5*(1+$B$14)</f>
        <v>1278.6032187500002</v>
      </c>
      <c r="E5" s="5">
        <f t="shared" si="1"/>
        <v>1300.9787750781254</v>
      </c>
      <c r="F5" s="5">
        <f t="shared" si="1"/>
        <v>1323.7459036419928</v>
      </c>
      <c r="G5" s="5">
        <f t="shared" si="1"/>
        <v>1346.9114569557278</v>
      </c>
      <c r="H5" s="5">
        <f t="shared" si="1"/>
        <v>1370.4824074524531</v>
      </c>
      <c r="I5" s="5">
        <f t="shared" si="1"/>
        <v>1394.4658495828712</v>
      </c>
      <c r="J5" s="5">
        <f t="shared" si="1"/>
        <v>1418.8690019505716</v>
      </c>
      <c r="K5" s="5">
        <f t="shared" si="1"/>
        <v>1443.6992094847067</v>
      </c>
    </row>
    <row r="7" spans="1:11">
      <c r="A7" t="s">
        <v>3</v>
      </c>
      <c r="B7" s="3">
        <f>B3/B5</f>
        <v>19730.816767614644</v>
      </c>
      <c r="C7" s="3">
        <f t="shared" ref="C7:K7" si="2">C3/C5</f>
        <v>21171.449252964609</v>
      </c>
      <c r="D7" s="3">
        <f t="shared" si="2"/>
        <v>20538.661886550581</v>
      </c>
      <c r="E7" s="3">
        <f t="shared" si="2"/>
        <v>19879.682000174464</v>
      </c>
      <c r="F7" s="3">
        <f t="shared" si="2"/>
        <v>19235.145941677772</v>
      </c>
      <c r="G7" s="3">
        <f t="shared" si="2"/>
        <v>18604.647792555421</v>
      </c>
      <c r="H7" s="3">
        <f t="shared" si="2"/>
        <v>18013.755518514627</v>
      </c>
      <c r="I7" s="3">
        <f t="shared" si="2"/>
        <v>17436.9221796458</v>
      </c>
      <c r="J7" s="3">
        <f t="shared" si="2"/>
        <v>16851.799420431475</v>
      </c>
      <c r="K7" s="3">
        <f t="shared" si="2"/>
        <v>16281.645784454844</v>
      </c>
    </row>
    <row r="9" spans="1:11">
      <c r="A9" t="s">
        <v>8</v>
      </c>
      <c r="B9" s="4">
        <f>B3/(B5*8760*$B$15)</f>
        <v>3.753960572225008</v>
      </c>
      <c r="C9" s="4">
        <f t="shared" ref="C9:K9" si="3">C3/(C5*8760*$B$15)</f>
        <v>4.0280535108380153</v>
      </c>
      <c r="D9" s="4">
        <f t="shared" si="3"/>
        <v>3.9076601762843572</v>
      </c>
      <c r="E9" s="4">
        <f t="shared" si="3"/>
        <v>3.7822834855735277</v>
      </c>
      <c r="F9" s="4">
        <f t="shared" si="3"/>
        <v>3.6596548595277349</v>
      </c>
      <c r="G9" s="4">
        <f t="shared" si="3"/>
        <v>3.5396970685988243</v>
      </c>
      <c r="H9" s="4">
        <f t="shared" si="3"/>
        <v>3.4272746420309415</v>
      </c>
      <c r="I9" s="4">
        <f t="shared" si="3"/>
        <v>3.3175270509219561</v>
      </c>
      <c r="J9" s="4">
        <f t="shared" si="3"/>
        <v>3.2062023250440403</v>
      </c>
      <c r="K9" s="4">
        <f t="shared" si="3"/>
        <v>3.0977256058704041</v>
      </c>
    </row>
    <row r="12" spans="1:11">
      <c r="A12" s="6" t="s">
        <v>5</v>
      </c>
    </row>
    <row r="13" spans="1:11">
      <c r="A13" t="s">
        <v>45</v>
      </c>
      <c r="B13" s="27">
        <v>1235</v>
      </c>
    </row>
    <row r="14" spans="1:11">
      <c r="A14" t="s">
        <v>6</v>
      </c>
      <c r="B14" s="7">
        <v>1.7500000000000002E-2</v>
      </c>
    </row>
    <row r="15" spans="1:11">
      <c r="A15" t="s">
        <v>7</v>
      </c>
      <c r="B15" s="10">
        <v>0.6</v>
      </c>
    </row>
    <row r="19" spans="1:11">
      <c r="A19" t="s">
        <v>9</v>
      </c>
      <c r="B19" s="8">
        <v>8075291.364882472</v>
      </c>
      <c r="C19" s="8">
        <v>8160889.4533502255</v>
      </c>
      <c r="D19" s="8">
        <v>8247394.8815557361</v>
      </c>
      <c r="E19" s="8">
        <v>8334817.2673002267</v>
      </c>
      <c r="F19" s="8">
        <v>8423166.3303336073</v>
      </c>
      <c r="G19" s="8">
        <v>8512451.8934351429</v>
      </c>
      <c r="H19" s="8">
        <v>8602683.8835055549</v>
      </c>
      <c r="I19" s="8">
        <v>8693872.3326707128</v>
      </c>
      <c r="J19" s="8">
        <v>8786027.3793970216</v>
      </c>
      <c r="K19" s="8">
        <v>8879159.2696186304</v>
      </c>
    </row>
    <row r="21" spans="1:11">
      <c r="A21" t="s">
        <v>8</v>
      </c>
      <c r="B21" s="9">
        <f>B3/B19</f>
        <v>3.017545449068602</v>
      </c>
      <c r="C21" s="9">
        <f>C3/C19</f>
        <v>3.2599764923257641</v>
      </c>
      <c r="D21" s="9">
        <f t="shared" ref="D21:K21" si="4">D3/D19</f>
        <v>3.184132635105239</v>
      </c>
      <c r="E21" s="9">
        <f t="shared" si="4"/>
        <v>3.1030127605793401</v>
      </c>
      <c r="F21" s="9">
        <f t="shared" si="4"/>
        <v>3.0229066656984074</v>
      </c>
      <c r="G21" s="9">
        <f t="shared" si="4"/>
        <v>2.9437832457819235</v>
      </c>
      <c r="H21" s="9">
        <f t="shared" si="4"/>
        <v>2.8697480187094566</v>
      </c>
      <c r="I21" s="9">
        <f t="shared" si="4"/>
        <v>2.7968195955645796</v>
      </c>
      <c r="J21" s="9">
        <f t="shared" si="4"/>
        <v>2.7214228674962069</v>
      </c>
      <c r="K21" s="9">
        <f t="shared" si="4"/>
        <v>2.6473000916377374</v>
      </c>
    </row>
  </sheetData>
  <mergeCells count="2">
    <mergeCell ref="A1:A2"/>
    <mergeCell ref="B1:K1"/>
  </mergeCells>
  <pageMargins left="0.7" right="0.7" top="0.75" bottom="0.75" header="0.3" footer="0.3"/>
  <pageSetup scale="60" orientation="landscape" r:id="rId1"/>
  <headerFooter>
    <oddHeader>&amp;RAttachment 3 to IR SD-PUC-01-03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Layout" zoomScaleNormal="100" workbookViewId="0">
      <selection activeCell="G9" sqref="G9"/>
    </sheetView>
  </sheetViews>
  <sheetFormatPr defaultRowHeight="15"/>
  <cols>
    <col min="1" max="1" width="28.140625" customWidth="1"/>
    <col min="2" max="11" width="17.140625" bestFit="1" customWidth="1"/>
  </cols>
  <sheetData>
    <row r="1" spans="1:1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8">
      <c r="A2" s="30"/>
      <c r="B2" s="22">
        <v>2015</v>
      </c>
      <c r="C2" s="22">
        <f>+B2+1</f>
        <v>2016</v>
      </c>
      <c r="D2" s="22">
        <f t="shared" ref="D2:K2" si="0">+C2+1</f>
        <v>2017</v>
      </c>
      <c r="E2" s="22">
        <f t="shared" si="0"/>
        <v>2018</v>
      </c>
      <c r="F2" s="22">
        <f t="shared" si="0"/>
        <v>2019</v>
      </c>
      <c r="G2" s="22">
        <f t="shared" si="0"/>
        <v>2020</v>
      </c>
      <c r="H2" s="22">
        <f t="shared" si="0"/>
        <v>2021</v>
      </c>
      <c r="I2" s="22">
        <f t="shared" si="0"/>
        <v>2022</v>
      </c>
      <c r="J2" s="22">
        <f t="shared" si="0"/>
        <v>2023</v>
      </c>
      <c r="K2" s="22">
        <f t="shared" si="0"/>
        <v>2024</v>
      </c>
    </row>
    <row r="3" spans="1:11" ht="18">
      <c r="A3" s="1" t="s">
        <v>2</v>
      </c>
      <c r="B3" s="24">
        <v>24367558.708004083</v>
      </c>
      <c r="C3" s="24">
        <v>26604307.774390992</v>
      </c>
      <c r="D3" s="24">
        <v>26260799.196961526</v>
      </c>
      <c r="E3" s="24">
        <v>25863044.337529629</v>
      </c>
      <c r="F3" s="24">
        <v>25462445.646251854</v>
      </c>
      <c r="G3" s="24">
        <v>25058813.264418986</v>
      </c>
      <c r="H3" s="24">
        <v>24687535.03027384</v>
      </c>
      <c r="I3" s="24">
        <v>24315192.50135019</v>
      </c>
      <c r="J3" s="24">
        <v>23910495.824738827</v>
      </c>
      <c r="K3" s="24">
        <v>23505799.148127466</v>
      </c>
    </row>
    <row r="5" spans="1:11">
      <c r="A5" t="s">
        <v>10</v>
      </c>
      <c r="B5" s="3">
        <f t="shared" ref="B5:J5" si="1">B3*0.53</f>
        <v>12914806.115242165</v>
      </c>
      <c r="C5" s="3">
        <f t="shared" si="1"/>
        <v>14100283.120427227</v>
      </c>
      <c r="D5" s="3">
        <f t="shared" si="1"/>
        <v>13918223.574389609</v>
      </c>
      <c r="E5" s="3">
        <f t="shared" si="1"/>
        <v>13707413.498890704</v>
      </c>
      <c r="F5" s="3">
        <f t="shared" si="1"/>
        <v>13495096.192513483</v>
      </c>
      <c r="G5" s="3">
        <f t="shared" si="1"/>
        <v>13281171.030142063</v>
      </c>
      <c r="H5" s="3">
        <f t="shared" si="1"/>
        <v>13084393.566045135</v>
      </c>
      <c r="I5" s="3">
        <f t="shared" si="1"/>
        <v>12887052.025715601</v>
      </c>
      <c r="J5" s="3">
        <f t="shared" si="1"/>
        <v>12672562.787111579</v>
      </c>
    </row>
    <row r="7" spans="1:11">
      <c r="A7" t="s">
        <v>43</v>
      </c>
      <c r="B7" s="26">
        <f>B5/12</f>
        <v>1076233.8429368471</v>
      </c>
    </row>
    <row r="8" spans="1:11">
      <c r="B8" s="25"/>
    </row>
    <row r="9" spans="1:11">
      <c r="B9" t="s">
        <v>44</v>
      </c>
    </row>
  </sheetData>
  <mergeCells count="2">
    <mergeCell ref="A1:A2"/>
    <mergeCell ref="B1:J1"/>
  </mergeCells>
  <pageMargins left="0.7" right="0.7" top="0.75" bottom="0.75" header="0.3" footer="0.3"/>
  <pageSetup scale="60" orientation="portrait" r:id="rId1"/>
  <headerFooter>
    <oddHeader>&amp;RAttachment 3 to IR SD-PUC-01-03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view="pageLayout" zoomScaleNormal="100" workbookViewId="0">
      <selection activeCell="D54" sqref="D54"/>
    </sheetView>
  </sheetViews>
  <sheetFormatPr defaultRowHeight="15"/>
  <cols>
    <col min="2" max="2" width="18.28515625" customWidth="1"/>
    <col min="3" max="3" width="18.85546875" bestFit="1" customWidth="1"/>
    <col min="5" max="6" width="12.5703125" customWidth="1"/>
    <col min="7" max="7" width="15.42578125" customWidth="1"/>
    <col min="8" max="9" width="11.5703125" bestFit="1" customWidth="1"/>
  </cols>
  <sheetData>
    <row r="2" spans="1:9">
      <c r="E2" s="31" t="s">
        <v>38</v>
      </c>
      <c r="F2" s="31"/>
      <c r="G2" s="23" t="s">
        <v>39</v>
      </c>
      <c r="H2" s="31" t="s">
        <v>40</v>
      </c>
      <c r="I2" s="31"/>
    </row>
    <row r="3" spans="1:9" ht="30">
      <c r="A3" t="s">
        <v>36</v>
      </c>
      <c r="B3" t="s">
        <v>49</v>
      </c>
      <c r="C3" t="s">
        <v>48</v>
      </c>
      <c r="D3" t="s">
        <v>37</v>
      </c>
      <c r="E3" s="21" t="s">
        <v>47</v>
      </c>
      <c r="F3" s="21" t="s">
        <v>46</v>
      </c>
      <c r="G3" t="s">
        <v>42</v>
      </c>
      <c r="H3" s="23">
        <v>2014</v>
      </c>
      <c r="I3" s="23">
        <v>2017</v>
      </c>
    </row>
    <row r="4" spans="1:9" ht="18" hidden="1">
      <c r="A4" s="11" t="s">
        <v>11</v>
      </c>
      <c r="B4" s="12">
        <v>5901402.3462000731</v>
      </c>
      <c r="C4" s="18">
        <v>16295815.918325344</v>
      </c>
      <c r="D4" s="19">
        <v>7188.9</v>
      </c>
      <c r="E4" s="3">
        <f t="shared" ref="E4:E29" si="0">B4/D4</f>
        <v>820.90477628010865</v>
      </c>
      <c r="F4" s="3">
        <f t="shared" ref="F4:F29" si="1">C4/D4</f>
        <v>2266.8024201651638</v>
      </c>
      <c r="G4" s="3">
        <v>13765</v>
      </c>
      <c r="H4" s="3">
        <f t="shared" ref="H4:H10" si="2">E4+G4</f>
        <v>14585.904776280109</v>
      </c>
      <c r="I4" s="3">
        <f t="shared" ref="I4:I10" si="3">F4+G4</f>
        <v>16031.802420165164</v>
      </c>
    </row>
    <row r="5" spans="1:9" ht="18" hidden="1">
      <c r="A5" s="11" t="s">
        <v>12</v>
      </c>
      <c r="B5" s="12">
        <v>10371026.448576724</v>
      </c>
      <c r="C5" s="18">
        <v>11789532.886967415</v>
      </c>
      <c r="D5" s="19">
        <v>7034</v>
      </c>
      <c r="E5" s="3">
        <f t="shared" si="0"/>
        <v>1474.4137686347347</v>
      </c>
      <c r="F5" s="3">
        <f t="shared" si="1"/>
        <v>1676.078033404523</v>
      </c>
      <c r="G5" s="3">
        <v>11123</v>
      </c>
      <c r="H5" s="3">
        <f t="shared" si="2"/>
        <v>12597.413768634735</v>
      </c>
      <c r="I5" s="3">
        <f t="shared" si="3"/>
        <v>12799.078033404523</v>
      </c>
    </row>
    <row r="6" spans="1:9" ht="18" hidden="1">
      <c r="A6" s="11" t="s">
        <v>13</v>
      </c>
      <c r="B6" s="13">
        <v>69684874.481491998</v>
      </c>
      <c r="C6" s="18">
        <v>99342710.955102339</v>
      </c>
      <c r="D6" s="19">
        <v>10014</v>
      </c>
      <c r="E6" s="3">
        <f t="shared" si="0"/>
        <v>6958.7452048623927</v>
      </c>
      <c r="F6" s="3">
        <f t="shared" si="1"/>
        <v>9920.3825599263364</v>
      </c>
      <c r="G6" s="3">
        <v>50023</v>
      </c>
      <c r="H6" s="3">
        <f t="shared" si="2"/>
        <v>56981.745204862396</v>
      </c>
      <c r="I6" s="3">
        <f t="shared" si="3"/>
        <v>59943.382559926336</v>
      </c>
    </row>
    <row r="7" spans="1:9" ht="18" hidden="1">
      <c r="A7" s="11" t="s">
        <v>14</v>
      </c>
      <c r="B7" s="13">
        <v>7320.2224368978377</v>
      </c>
      <c r="C7" s="18">
        <v>28659.334593174786</v>
      </c>
      <c r="D7" s="19">
        <v>1368</v>
      </c>
      <c r="E7" s="3">
        <f t="shared" si="0"/>
        <v>5.3510397930539746</v>
      </c>
      <c r="F7" s="3">
        <f t="shared" si="1"/>
        <v>20.949805989162854</v>
      </c>
      <c r="G7" s="3">
        <v>10203</v>
      </c>
      <c r="H7" s="3">
        <f t="shared" si="2"/>
        <v>10208.351039793053</v>
      </c>
      <c r="I7" s="3">
        <f t="shared" si="3"/>
        <v>10223.949805989163</v>
      </c>
    </row>
    <row r="8" spans="1:9" ht="8.25" hidden="1" customHeight="1">
      <c r="A8" s="14" t="s">
        <v>15</v>
      </c>
      <c r="B8" s="15">
        <v>73133.276841606144</v>
      </c>
      <c r="C8" s="15">
        <v>132374.91901012638</v>
      </c>
      <c r="D8" s="20">
        <v>261</v>
      </c>
      <c r="E8" s="3">
        <f t="shared" si="0"/>
        <v>280.20412582990861</v>
      </c>
      <c r="F8" s="3">
        <f t="shared" si="1"/>
        <v>507.1835977399478</v>
      </c>
      <c r="G8" s="3">
        <v>10192</v>
      </c>
      <c r="H8" s="3">
        <f t="shared" si="2"/>
        <v>10472.204125829909</v>
      </c>
      <c r="I8" s="3">
        <f t="shared" si="3"/>
        <v>10699.183597739948</v>
      </c>
    </row>
    <row r="9" spans="1:9" ht="18" hidden="1">
      <c r="A9" s="14" t="s">
        <v>16</v>
      </c>
      <c r="B9" s="15">
        <v>596597.8473870426</v>
      </c>
      <c r="C9" s="15">
        <v>682518.43802852847</v>
      </c>
      <c r="D9" s="20">
        <v>291</v>
      </c>
      <c r="E9" s="3">
        <f t="shared" si="0"/>
        <v>2050.1644240104556</v>
      </c>
      <c r="F9" s="3">
        <f t="shared" si="1"/>
        <v>2345.4241856650465</v>
      </c>
      <c r="G9" s="3">
        <v>22396</v>
      </c>
      <c r="H9" s="3">
        <f t="shared" si="2"/>
        <v>24446.164424010454</v>
      </c>
      <c r="I9" s="3">
        <f t="shared" si="3"/>
        <v>24741.424185665048</v>
      </c>
    </row>
    <row r="10" spans="1:9" ht="18" hidden="1">
      <c r="A10" s="14" t="s">
        <v>17</v>
      </c>
      <c r="B10" s="15">
        <v>49642.108148593747</v>
      </c>
      <c r="C10" s="15">
        <v>1629645.7556475208</v>
      </c>
      <c r="D10" s="20">
        <v>955</v>
      </c>
      <c r="E10" s="3">
        <f t="shared" si="0"/>
        <v>51.981265077061515</v>
      </c>
      <c r="F10" s="3">
        <f t="shared" si="1"/>
        <v>1706.4353462277704</v>
      </c>
      <c r="G10" s="3">
        <v>45596</v>
      </c>
      <c r="H10" s="3">
        <f t="shared" si="2"/>
        <v>45647.981265077062</v>
      </c>
      <c r="I10" s="3">
        <f t="shared" si="3"/>
        <v>47302.435346227772</v>
      </c>
    </row>
    <row r="11" spans="1:9" ht="18" hidden="1">
      <c r="A11" s="14" t="s">
        <v>18</v>
      </c>
      <c r="B11" s="15">
        <v>10617248.278997941</v>
      </c>
      <c r="C11" s="15">
        <v>13764199.542705253</v>
      </c>
      <c r="D11" s="20"/>
      <c r="E11" s="3" t="e">
        <f t="shared" si="0"/>
        <v>#DIV/0!</v>
      </c>
      <c r="F11" s="3" t="e">
        <f t="shared" si="1"/>
        <v>#DIV/0!</v>
      </c>
      <c r="G11" s="3">
        <v>24850</v>
      </c>
      <c r="H11" s="3" t="s">
        <v>41</v>
      </c>
      <c r="I11" s="3" t="s">
        <v>41</v>
      </c>
    </row>
    <row r="12" spans="1:9" ht="18" hidden="1">
      <c r="A12" s="14" t="s">
        <v>19</v>
      </c>
      <c r="B12" s="15">
        <v>3634311.7615947858</v>
      </c>
      <c r="C12" s="15">
        <v>6335194.437518863</v>
      </c>
      <c r="D12" s="20">
        <v>1013</v>
      </c>
      <c r="E12" s="3">
        <f t="shared" si="0"/>
        <v>3587.6720252663235</v>
      </c>
      <c r="F12" s="3">
        <f t="shared" si="1"/>
        <v>6253.8938178863409</v>
      </c>
      <c r="G12" s="3">
        <v>53349</v>
      </c>
      <c r="H12" s="3">
        <f t="shared" ref="H12:H19" si="4">E12+G12</f>
        <v>56936.672025266322</v>
      </c>
      <c r="I12" s="3">
        <f t="shared" ref="I12:I19" si="5">F12+G12</f>
        <v>59602.893817886339</v>
      </c>
    </row>
    <row r="13" spans="1:9" ht="18" hidden="1">
      <c r="A13" s="14" t="s">
        <v>20</v>
      </c>
      <c r="B13" s="15">
        <v>1259516.3719679827</v>
      </c>
      <c r="C13" s="15">
        <v>1689854.9978239108</v>
      </c>
      <c r="D13" s="20">
        <v>561</v>
      </c>
      <c r="E13" s="3">
        <f t="shared" si="0"/>
        <v>2245.1272227593277</v>
      </c>
      <c r="F13" s="3">
        <f t="shared" si="1"/>
        <v>3012.2192474579515</v>
      </c>
      <c r="G13" s="3">
        <v>55453</v>
      </c>
      <c r="H13" s="3">
        <f t="shared" si="4"/>
        <v>57698.127222759329</v>
      </c>
      <c r="I13" s="3">
        <f t="shared" si="5"/>
        <v>58465.21924745795</v>
      </c>
    </row>
    <row r="14" spans="1:9" ht="18" hidden="1">
      <c r="A14" s="14" t="s">
        <v>21</v>
      </c>
      <c r="B14" s="15">
        <v>1812059.718613585</v>
      </c>
      <c r="C14" s="15">
        <v>3043725.9393299008</v>
      </c>
      <c r="D14" s="20">
        <v>2460</v>
      </c>
      <c r="E14" s="3">
        <f t="shared" si="0"/>
        <v>736.60964171283945</v>
      </c>
      <c r="F14" s="3">
        <f t="shared" si="1"/>
        <v>1237.2869672072768</v>
      </c>
      <c r="G14" s="3">
        <v>7981</v>
      </c>
      <c r="H14" s="3">
        <f t="shared" si="4"/>
        <v>8717.6096417128392</v>
      </c>
      <c r="I14" s="3">
        <f t="shared" si="5"/>
        <v>9218.2869672072775</v>
      </c>
    </row>
    <row r="15" spans="1:9" ht="18" hidden="1">
      <c r="A15" s="14" t="s">
        <v>22</v>
      </c>
      <c r="B15" s="15">
        <v>22776725.147755478</v>
      </c>
      <c r="C15" s="15">
        <v>24102296.656370852</v>
      </c>
      <c r="D15" s="20">
        <v>8295</v>
      </c>
      <c r="E15" s="3">
        <f t="shared" si="0"/>
        <v>2745.8378719415887</v>
      </c>
      <c r="F15" s="3">
        <f t="shared" si="1"/>
        <v>2905.6415498940146</v>
      </c>
      <c r="G15" s="3">
        <v>26653</v>
      </c>
      <c r="H15" s="3">
        <f t="shared" si="4"/>
        <v>29398.837871941589</v>
      </c>
      <c r="I15" s="3">
        <f t="shared" si="5"/>
        <v>29558.641549894015</v>
      </c>
    </row>
    <row r="16" spans="1:9" ht="18" hidden="1">
      <c r="A16" s="14" t="s">
        <v>23</v>
      </c>
      <c r="B16" s="15">
        <v>26357990.366157398</v>
      </c>
      <c r="C16" s="15">
        <v>31298485.236176331</v>
      </c>
      <c r="D16" s="20">
        <v>2871</v>
      </c>
      <c r="E16" s="3">
        <f t="shared" si="0"/>
        <v>9180.769894168372</v>
      </c>
      <c r="F16" s="3">
        <f t="shared" si="1"/>
        <v>10901.59708679078</v>
      </c>
      <c r="G16" s="3">
        <v>84164</v>
      </c>
      <c r="H16" s="3">
        <f t="shared" si="4"/>
        <v>93344.769894168378</v>
      </c>
      <c r="I16" s="3">
        <f t="shared" si="5"/>
        <v>95065.597086790774</v>
      </c>
    </row>
    <row r="17" spans="1:9" ht="18" hidden="1">
      <c r="A17" s="14" t="s">
        <v>24</v>
      </c>
      <c r="B17" s="15">
        <v>616352.49917634914</v>
      </c>
      <c r="C17" s="15">
        <v>4290996.8824064424</v>
      </c>
      <c r="D17" s="20">
        <v>619</v>
      </c>
      <c r="E17" s="3">
        <f t="shared" si="0"/>
        <v>995.72293889555601</v>
      </c>
      <c r="F17" s="3">
        <f t="shared" si="1"/>
        <v>6932.1435903173542</v>
      </c>
      <c r="G17" s="3">
        <v>34321</v>
      </c>
      <c r="H17" s="3">
        <f t="shared" si="4"/>
        <v>35316.722938895553</v>
      </c>
      <c r="I17" s="3">
        <f t="shared" si="5"/>
        <v>41253.143590317355</v>
      </c>
    </row>
    <row r="18" spans="1:9" ht="18" hidden="1">
      <c r="A18" s="14" t="s">
        <v>25</v>
      </c>
      <c r="B18" s="13">
        <v>43215.502532473496</v>
      </c>
      <c r="C18" s="13">
        <v>161019.44455704972</v>
      </c>
      <c r="D18" s="19">
        <v>3929</v>
      </c>
      <c r="E18" s="3">
        <f t="shared" si="0"/>
        <v>10.999109832647873</v>
      </c>
      <c r="F18" s="3">
        <f t="shared" si="1"/>
        <v>40.982296909404354</v>
      </c>
      <c r="G18" s="3">
        <v>19288</v>
      </c>
      <c r="H18" s="3">
        <f t="shared" si="4"/>
        <v>19298.999109832646</v>
      </c>
      <c r="I18" s="3">
        <f t="shared" si="5"/>
        <v>19328.982296909406</v>
      </c>
    </row>
    <row r="19" spans="1:9" ht="18" hidden="1">
      <c r="A19" s="14" t="s">
        <v>26</v>
      </c>
      <c r="B19" s="13">
        <v>87703621.750173301</v>
      </c>
      <c r="C19" s="13">
        <v>109052302.30021082</v>
      </c>
      <c r="D19" s="19">
        <v>6552</v>
      </c>
      <c r="E19" s="3">
        <f t="shared" si="0"/>
        <v>13385.778655398855</v>
      </c>
      <c r="F19" s="3">
        <f t="shared" si="1"/>
        <v>16644.12428269396</v>
      </c>
      <c r="G19" s="3">
        <v>31997</v>
      </c>
      <c r="H19" s="3">
        <f t="shared" si="4"/>
        <v>45382.778655398855</v>
      </c>
      <c r="I19" s="3">
        <f t="shared" si="5"/>
        <v>48641.124282693956</v>
      </c>
    </row>
    <row r="20" spans="1:9" ht="18" hidden="1">
      <c r="A20" s="14" t="s">
        <v>27</v>
      </c>
      <c r="B20" s="13">
        <v>237525.03009926918</v>
      </c>
      <c r="C20" s="13">
        <v>357795.91182837693</v>
      </c>
      <c r="D20" s="19">
        <v>483</v>
      </c>
      <c r="E20" s="3">
        <f t="shared" si="0"/>
        <v>491.7702486527312</v>
      </c>
      <c r="F20" s="3">
        <f t="shared" si="1"/>
        <v>740.77828535895844</v>
      </c>
      <c r="G20" s="3"/>
      <c r="H20" s="3" t="s">
        <v>41</v>
      </c>
      <c r="I20" s="3" t="s">
        <v>41</v>
      </c>
    </row>
    <row r="21" spans="1:9" ht="18" hidden="1">
      <c r="A21" s="14" t="s">
        <v>28</v>
      </c>
      <c r="B21" s="13">
        <v>661182.94921628817</v>
      </c>
      <c r="C21" s="13">
        <v>665560.21798416914</v>
      </c>
      <c r="D21" s="19">
        <v>126</v>
      </c>
      <c r="E21" s="3">
        <f t="shared" si="0"/>
        <v>5247.4837239387953</v>
      </c>
      <c r="F21" s="3">
        <f t="shared" si="1"/>
        <v>5282.2239522553109</v>
      </c>
      <c r="G21" s="3"/>
      <c r="H21" s="3" t="s">
        <v>41</v>
      </c>
      <c r="I21" s="3" t="s">
        <v>41</v>
      </c>
    </row>
    <row r="22" spans="1:9" ht="18" hidden="1">
      <c r="A22" s="14" t="s">
        <v>29</v>
      </c>
      <c r="B22" s="13">
        <v>15368202.630915577</v>
      </c>
      <c r="C22" s="13">
        <v>26866903.750381529</v>
      </c>
      <c r="D22" s="19">
        <v>1708</v>
      </c>
      <c r="E22" s="3">
        <f t="shared" si="0"/>
        <v>8997.7767159927262</v>
      </c>
      <c r="F22" s="3">
        <f t="shared" si="1"/>
        <v>15730.037324579349</v>
      </c>
      <c r="G22" s="3">
        <v>26940</v>
      </c>
      <c r="H22" s="3">
        <f t="shared" ref="H22:H29" si="6">E22+G22</f>
        <v>35937.776715992724</v>
      </c>
      <c r="I22" s="3">
        <f t="shared" ref="I22:I29" si="7">F22+G22</f>
        <v>42670.037324579345</v>
      </c>
    </row>
    <row r="23" spans="1:9" ht="18" hidden="1">
      <c r="A23" s="14" t="s">
        <v>30</v>
      </c>
      <c r="B23" s="13">
        <v>716.31465333956464</v>
      </c>
      <c r="C23" s="13">
        <v>2618.7217630374716</v>
      </c>
      <c r="D23" s="19">
        <v>122</v>
      </c>
      <c r="E23" s="3">
        <f t="shared" si="0"/>
        <v>5.8714315847505301</v>
      </c>
      <c r="F23" s="3">
        <f t="shared" si="1"/>
        <v>21.464932483913703</v>
      </c>
      <c r="G23" s="3">
        <v>14810</v>
      </c>
      <c r="H23" s="3">
        <f t="shared" si="6"/>
        <v>14815.87143158475</v>
      </c>
      <c r="I23" s="3">
        <f t="shared" si="7"/>
        <v>14831.464932483914</v>
      </c>
    </row>
    <row r="24" spans="1:9" ht="18" hidden="1">
      <c r="A24" s="14" t="s">
        <v>31</v>
      </c>
      <c r="B24" s="13">
        <v>5750594.0498908153</v>
      </c>
      <c r="C24" s="13">
        <v>6343387.8031984307</v>
      </c>
      <c r="D24" s="19">
        <v>2801</v>
      </c>
      <c r="E24" s="3">
        <f t="shared" si="0"/>
        <v>2053.0503569763709</v>
      </c>
      <c r="F24" s="3">
        <f t="shared" si="1"/>
        <v>2264.6868272754127</v>
      </c>
      <c r="G24" s="3">
        <v>36629</v>
      </c>
      <c r="H24" s="3">
        <f t="shared" si="6"/>
        <v>38682.050356976368</v>
      </c>
      <c r="I24" s="3">
        <f t="shared" si="7"/>
        <v>38893.686827275415</v>
      </c>
    </row>
    <row r="25" spans="1:9" ht="18" hidden="1">
      <c r="A25" s="14" t="s">
        <v>32</v>
      </c>
      <c r="B25" s="13">
        <v>51786084.808111563</v>
      </c>
      <c r="C25" s="13">
        <v>103014448.90289909</v>
      </c>
      <c r="D25" s="19">
        <v>7853</v>
      </c>
      <c r="E25" s="3">
        <f t="shared" si="0"/>
        <v>6594.4333131429466</v>
      </c>
      <c r="F25" s="3">
        <f t="shared" si="1"/>
        <v>13117.846543091695</v>
      </c>
      <c r="G25" s="3">
        <v>44930</v>
      </c>
      <c r="H25" s="3">
        <f t="shared" si="6"/>
        <v>51524.433313142945</v>
      </c>
      <c r="I25" s="3">
        <f t="shared" si="7"/>
        <v>58047.846543091699</v>
      </c>
    </row>
    <row r="26" spans="1:9" ht="18">
      <c r="A26" s="1" t="s">
        <v>2</v>
      </c>
      <c r="B26" s="2">
        <f>+'[1]Estimated Demand and Energy'!B3</f>
        <v>24367558.708004083</v>
      </c>
      <c r="C26" s="2">
        <f>+'[1]Estimated Demand and Energy'!E3</f>
        <v>25863044.337529629</v>
      </c>
      <c r="D26" s="29">
        <v>1232</v>
      </c>
      <c r="E26" s="3">
        <f t="shared" si="0"/>
        <v>19778.862587665652</v>
      </c>
      <c r="F26" s="3">
        <f t="shared" si="1"/>
        <v>20992.730793449373</v>
      </c>
      <c r="G26" s="28">
        <v>59510</v>
      </c>
      <c r="H26" s="3">
        <f t="shared" si="6"/>
        <v>79288.862587665644</v>
      </c>
      <c r="I26" s="3">
        <f t="shared" si="7"/>
        <v>80502.730793449373</v>
      </c>
    </row>
    <row r="27" spans="1:9" ht="18" hidden="1">
      <c r="A27" s="14" t="s">
        <v>33</v>
      </c>
      <c r="B27" s="13">
        <v>151477.28240370029</v>
      </c>
      <c r="C27" s="13">
        <v>242541.61904932934</v>
      </c>
      <c r="D27" s="19">
        <v>386</v>
      </c>
      <c r="E27" s="3">
        <f t="shared" si="0"/>
        <v>392.42819275570025</v>
      </c>
      <c r="F27" s="3">
        <f t="shared" si="1"/>
        <v>628.34616334023144</v>
      </c>
      <c r="G27" s="3">
        <v>24211</v>
      </c>
      <c r="H27" s="3">
        <f t="shared" si="6"/>
        <v>24603.428192755699</v>
      </c>
      <c r="I27" s="3">
        <f t="shared" si="7"/>
        <v>24839.346163340233</v>
      </c>
    </row>
    <row r="28" spans="1:9" ht="18" hidden="1">
      <c r="A28" s="14" t="s">
        <v>34</v>
      </c>
      <c r="B28" s="13">
        <v>1768638.9726496087</v>
      </c>
      <c r="C28" s="13">
        <v>4373987.0195135064</v>
      </c>
      <c r="D28" s="19">
        <v>240</v>
      </c>
      <c r="E28" s="3">
        <f t="shared" si="0"/>
        <v>7369.3290527067029</v>
      </c>
      <c r="F28" s="3">
        <f t="shared" si="1"/>
        <v>18224.945914639611</v>
      </c>
      <c r="G28" s="3">
        <v>35661</v>
      </c>
      <c r="H28" s="3">
        <f t="shared" si="6"/>
        <v>43030.3290527067</v>
      </c>
      <c r="I28" s="3">
        <f t="shared" si="7"/>
        <v>53885.945914639611</v>
      </c>
    </row>
    <row r="29" spans="1:9" ht="18.75" hidden="1" thickBot="1">
      <c r="A29" s="16" t="s">
        <v>35</v>
      </c>
      <c r="B29" s="17">
        <v>8716036.1762263048</v>
      </c>
      <c r="C29" s="17">
        <v>8699657.5374703836</v>
      </c>
      <c r="D29" s="19">
        <v>1022</v>
      </c>
      <c r="E29" s="3">
        <f t="shared" si="0"/>
        <v>8528.411131336894</v>
      </c>
      <c r="F29" s="3">
        <f t="shared" si="1"/>
        <v>8512.3850660179887</v>
      </c>
      <c r="G29" s="3">
        <v>25817</v>
      </c>
      <c r="H29" s="3">
        <f t="shared" si="6"/>
        <v>34345.411131336892</v>
      </c>
      <c r="I29" s="3">
        <f t="shared" si="7"/>
        <v>34329.385066017989</v>
      </c>
    </row>
  </sheetData>
  <mergeCells count="2">
    <mergeCell ref="E2:F2"/>
    <mergeCell ref="H2:I2"/>
  </mergeCells>
  <pageMargins left="0.7" right="0.7" top="0.75" bottom="0.75" header="0.3" footer="0.3"/>
  <pageSetup orientation="portrait" r:id="rId1"/>
  <headerFooter>
    <oddHeader>&amp;RAttachment 3 to IR SD-PUC-01-03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0x010100DEE50317A0975C4F901999EF548D7C9D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50317A0975C4F901999EF548D7C9D" ma:contentTypeVersion="" ma:contentTypeDescription="Create a new document." ma:contentTypeScope="" ma:versionID="7360bf502d10ead5e44a93e3e348603a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fd066d524fcf02a2ff63b8eb099e2955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C6F03E-2C99-4383-9417-8B77120F1212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C32E8572-6BB6-41E5-AF14-AE162F6ABD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AE56B0-59FE-4FB6-AE45-3E22CF1FED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80B398-AFA2-4C02-9C15-88F3A47F0C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Estimated Demand and Energy</vt:lpstr>
      <vt:lpstr>OTP Load Allocation</vt:lpstr>
      <vt:lpstr>All MISO 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 Rogelstad</dc:creator>
  <cp:lastModifiedBy>Olson, Nancy</cp:lastModifiedBy>
  <cp:lastPrinted>2012-01-27T16:58:49Z</cp:lastPrinted>
  <dcterms:created xsi:type="dcterms:W3CDTF">2012-01-27T16:38:03Z</dcterms:created>
  <dcterms:modified xsi:type="dcterms:W3CDTF">2014-12-23T21:57:11Z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0x010100CE7B19B29435AD4DBD3DC6BEB2C51AD0</vt:lpwstr>
  </property>
</Properties>
</file>