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3900" tabRatio="890"/>
  </bookViews>
  <sheets>
    <sheet name="Summary Proj TO" sheetId="7" r:id="rId1"/>
    <sheet name="Summary TO" sheetId="1" r:id="rId2"/>
    <sheet name="Gross Plant" sheetId="20" r:id="rId3"/>
    <sheet name="AMIL" sheetId="16" r:id="rId4"/>
    <sheet name="AMMO" sheetId="17" r:id="rId5"/>
    <sheet name="ATC" sheetId="18" r:id="rId6"/>
    <sheet name="ATXI" sheetId="21" r:id="rId7"/>
    <sheet name="CMMPA" sheetId="9" r:id="rId8"/>
    <sheet name="DEI" sheetId="14" r:id="rId9"/>
    <sheet name="DPC" sheetId="22" r:id="rId10"/>
    <sheet name="GRE" sheetId="8" r:id="rId11"/>
    <sheet name="ITC" sheetId="2" r:id="rId12"/>
    <sheet name="ITCM" sheetId="12" r:id="rId13"/>
    <sheet name="METC" sheetId="10" r:id="rId14"/>
    <sheet name="MDU" sheetId="19" r:id="rId15"/>
    <sheet name="MEC" sheetId="15" r:id="rId16"/>
    <sheet name="MRES" sheetId="6" r:id="rId17"/>
    <sheet name="NIPS" sheetId="13" r:id="rId18"/>
    <sheet name="NSP" sheetId="3" r:id="rId19"/>
    <sheet name="OTP" sheetId="4" r:id="rId20"/>
    <sheet name="WPPI" sheetId="23" r:id="rId21"/>
  </sheets>
  <definedNames>
    <definedName name="_xlnm.Print_Area" localSheetId="3">AMIL!$A$1:$R$111</definedName>
    <definedName name="_xlnm.Print_Area" localSheetId="4">AMMO!$A$1:$R$111</definedName>
    <definedName name="_xlnm.Print_Area" localSheetId="5">ATC!$A$1:$S$110</definedName>
    <definedName name="_xlnm.Print_Area" localSheetId="6">ATXI!$A$1:$S$114</definedName>
    <definedName name="_xlnm.Print_Area" localSheetId="7">CMMPA!$A$1:$S$102</definedName>
    <definedName name="_xlnm.Print_Area" localSheetId="8">DEI!$A$1:$R$111</definedName>
    <definedName name="_xlnm.Print_Area" localSheetId="9">DPC!$A$1:$S$109</definedName>
    <definedName name="_xlnm.Print_Area" localSheetId="10">GRE!$A$1:$U$113</definedName>
    <definedName name="_xlnm.Print_Area" localSheetId="2">'Gross Plant'!$C$1:$I$36</definedName>
    <definedName name="_xlnm.Print_Area" localSheetId="11">ITC!$A$1:$R$111</definedName>
    <definedName name="_xlnm.Print_Area" localSheetId="12">ITCM!$A$1:$R$111</definedName>
    <definedName name="_xlnm.Print_Area" localSheetId="14">MDU!$A$1:$R$111</definedName>
    <definedName name="_xlnm.Print_Area" localSheetId="15">MEC!$A$1:$R$111</definedName>
    <definedName name="_xlnm.Print_Area" localSheetId="13">METC!$A$1:$R$111</definedName>
    <definedName name="_xlnm.Print_Area" localSheetId="16">MRES!$A$1:$S$111</definedName>
    <definedName name="_xlnm.Print_Area" localSheetId="17">NIPS!$A$1:$R$111</definedName>
    <definedName name="_xlnm.Print_Area" localSheetId="18">NSP!$A$1:$R$111</definedName>
    <definedName name="_xlnm.Print_Area" localSheetId="19">OTP!$A$1:$R$111</definedName>
    <definedName name="_xlnm.Print_Area" localSheetId="0">'Summary Proj TO'!$B$1:$H$53</definedName>
    <definedName name="_xlnm.Print_Area" localSheetId="20">WPPI!$A$1:$T$113</definedName>
    <definedName name="_xlnm.Print_Titles" localSheetId="0">'Summary Proj TO'!$1:$10</definedName>
  </definedNames>
  <calcPr calcId="152511"/>
</workbook>
</file>

<file path=xl/calcChain.xml><?xml version="1.0" encoding="utf-8"?>
<calcChain xmlns="http://schemas.openxmlformats.org/spreadsheetml/2006/main">
  <c r="Z76" i="8" l="1"/>
  <c r="Y76" i="8" l="1"/>
  <c r="W75" i="18" l="1"/>
  <c r="W72" i="6" l="1"/>
  <c r="V74" i="4" l="1"/>
  <c r="V73" i="4"/>
  <c r="V72" i="15" l="1"/>
  <c r="V73" i="15" l="1"/>
  <c r="V75" i="15"/>
  <c r="V74" i="15"/>
  <c r="V72" i="19" l="1"/>
  <c r="V73" i="13" l="1"/>
  <c r="V72" i="13"/>
  <c r="E98" i="23" l="1"/>
  <c r="G35" i="20" s="1"/>
  <c r="Y97" i="23"/>
  <c r="S97" i="23"/>
  <c r="D36" i="1" s="1"/>
  <c r="X84" i="23"/>
  <c r="X83" i="23"/>
  <c r="X82" i="23"/>
  <c r="X81" i="23"/>
  <c r="X80" i="23"/>
  <c r="X79" i="23"/>
  <c r="X78" i="23"/>
  <c r="X77" i="23"/>
  <c r="X97" i="23" s="1"/>
  <c r="X98" i="23" s="1"/>
  <c r="L77" i="23"/>
  <c r="K69" i="23"/>
  <c r="K67" i="23"/>
  <c r="T66" i="23"/>
  <c r="K66" i="23"/>
  <c r="C66" i="23"/>
  <c r="L55" i="23"/>
  <c r="O78" i="23" s="1"/>
  <c r="P78" i="23" s="1"/>
  <c r="G47" i="23"/>
  <c r="L47" i="23" s="1"/>
  <c r="G41" i="23"/>
  <c r="L41" i="23" s="1"/>
  <c r="G37" i="23"/>
  <c r="L37" i="23" s="1"/>
  <c r="G27" i="23"/>
  <c r="G32" i="23" s="1"/>
  <c r="G33" i="23" s="1"/>
  <c r="L33" i="23" s="1"/>
  <c r="G20" i="23"/>
  <c r="G51" i="23"/>
  <c r="L51" i="23" s="1"/>
  <c r="W74" i="9"/>
  <c r="V72" i="3"/>
  <c r="V72" i="4"/>
  <c r="E92" i="22"/>
  <c r="G16" i="20" s="1"/>
  <c r="W71" i="22"/>
  <c r="X91" i="22"/>
  <c r="W78" i="22"/>
  <c r="W77" i="22"/>
  <c r="W76" i="22"/>
  <c r="W75" i="22"/>
  <c r="W74" i="22"/>
  <c r="W73" i="22"/>
  <c r="W72" i="22"/>
  <c r="R91" i="22"/>
  <c r="D18" i="1" s="1"/>
  <c r="N73" i="22"/>
  <c r="L73" i="22"/>
  <c r="N72" i="22"/>
  <c r="L72" i="22"/>
  <c r="L71" i="22"/>
  <c r="J63" i="22"/>
  <c r="S61" i="22"/>
  <c r="J60" i="22"/>
  <c r="C60" i="22"/>
  <c r="L55" i="22"/>
  <c r="N71" i="22" s="1"/>
  <c r="J51" i="22"/>
  <c r="L51" i="22" s="1"/>
  <c r="J47" i="22"/>
  <c r="L47" i="22" s="1"/>
  <c r="J41" i="22"/>
  <c r="L41" i="22" s="1"/>
  <c r="J37" i="22"/>
  <c r="L37" i="22" s="1"/>
  <c r="J26" i="22"/>
  <c r="J28" i="22" s="1"/>
  <c r="L28" i="22" s="1"/>
  <c r="J20" i="22"/>
  <c r="L75" i="9"/>
  <c r="L76" i="9"/>
  <c r="W76" i="9"/>
  <c r="V81" i="16"/>
  <c r="L81" i="16"/>
  <c r="L80" i="16"/>
  <c r="L79" i="16"/>
  <c r="L92" i="21"/>
  <c r="L93" i="21"/>
  <c r="L94" i="21"/>
  <c r="W94" i="21"/>
  <c r="W93" i="21"/>
  <c r="W91" i="21"/>
  <c r="W90" i="21"/>
  <c r="W88" i="21"/>
  <c r="L88" i="21"/>
  <c r="L89" i="21"/>
  <c r="L90" i="21"/>
  <c r="L91" i="21"/>
  <c r="W82" i="21"/>
  <c r="W84" i="21"/>
  <c r="W85" i="21"/>
  <c r="W87" i="21"/>
  <c r="W81" i="21"/>
  <c r="W92" i="3"/>
  <c r="Z96" i="8"/>
  <c r="W77" i="9"/>
  <c r="W78" i="9"/>
  <c r="W79" i="9"/>
  <c r="W80" i="9"/>
  <c r="W81" i="9"/>
  <c r="L87" i="21"/>
  <c r="L83" i="21"/>
  <c r="L80" i="21"/>
  <c r="W76" i="21"/>
  <c r="L76" i="21"/>
  <c r="W75" i="21"/>
  <c r="W78" i="21"/>
  <c r="W79" i="21"/>
  <c r="L86" i="21"/>
  <c r="L85" i="21"/>
  <c r="L84" i="21"/>
  <c r="L82" i="21"/>
  <c r="L81" i="21"/>
  <c r="W74" i="18"/>
  <c r="P94" i="18"/>
  <c r="E93" i="16"/>
  <c r="G8" i="20" s="1"/>
  <c r="E93" i="17"/>
  <c r="G9" i="20" s="1"/>
  <c r="E95" i="18"/>
  <c r="G10" i="20" s="1"/>
  <c r="E98" i="21"/>
  <c r="G12" i="20" s="1"/>
  <c r="E84" i="9"/>
  <c r="G11" i="20" s="1"/>
  <c r="E93" i="14"/>
  <c r="G13" i="20" s="1"/>
  <c r="E93" i="2"/>
  <c r="G20" i="20" s="1"/>
  <c r="E93" i="12"/>
  <c r="G21" i="20" s="1"/>
  <c r="E93" i="10"/>
  <c r="G22" i="20" s="1"/>
  <c r="E93" i="19"/>
  <c r="G24" i="20" s="1"/>
  <c r="E93" i="15"/>
  <c r="G25" i="20" s="1"/>
  <c r="E93" i="6"/>
  <c r="G28" i="20" s="1"/>
  <c r="E93" i="13"/>
  <c r="G29" i="20" s="1"/>
  <c r="E93" i="3"/>
  <c r="G30" i="20" s="1"/>
  <c r="E93" i="4"/>
  <c r="G31" i="20" s="1"/>
  <c r="E97" i="8"/>
  <c r="G17" i="20" s="1"/>
  <c r="J29" i="18"/>
  <c r="J35" i="18" s="1"/>
  <c r="J36" i="18" s="1"/>
  <c r="S62" i="18"/>
  <c r="R83" i="9"/>
  <c r="D14" i="1" s="1"/>
  <c r="L74" i="9"/>
  <c r="J66" i="9"/>
  <c r="J64" i="9"/>
  <c r="S63" i="9"/>
  <c r="J63" i="9"/>
  <c r="C63" i="9"/>
  <c r="S62" i="9"/>
  <c r="L57" i="9"/>
  <c r="N74" i="9" s="1"/>
  <c r="J48" i="9"/>
  <c r="L48" i="9" s="1"/>
  <c r="J42" i="9"/>
  <c r="L42" i="9" s="1"/>
  <c r="J38" i="9"/>
  <c r="L38" i="9" s="1"/>
  <c r="J27" i="9"/>
  <c r="J33" i="9" s="1"/>
  <c r="J34" i="9" s="1"/>
  <c r="J20" i="9"/>
  <c r="J52" i="9" s="1"/>
  <c r="L52" i="9" s="1"/>
  <c r="L79" i="21"/>
  <c r="R97" i="21"/>
  <c r="D11" i="1" s="1"/>
  <c r="L78" i="21"/>
  <c r="L77" i="21"/>
  <c r="L75" i="21"/>
  <c r="L74" i="21"/>
  <c r="J66" i="21"/>
  <c r="J64" i="21"/>
  <c r="S63" i="21"/>
  <c r="J63" i="21"/>
  <c r="C63" i="21"/>
  <c r="L57" i="21"/>
  <c r="N77" i="21" s="1"/>
  <c r="J42" i="21"/>
  <c r="L42" i="21" s="1"/>
  <c r="J38" i="21"/>
  <c r="L38" i="21" s="1"/>
  <c r="J27" i="21"/>
  <c r="J29" i="21" s="1"/>
  <c r="L29" i="21" s="1"/>
  <c r="J20" i="21"/>
  <c r="J48" i="21" s="1"/>
  <c r="L48" i="21" s="1"/>
  <c r="N73" i="6"/>
  <c r="N74" i="6"/>
  <c r="N72" i="6"/>
  <c r="N80" i="21"/>
  <c r="N86" i="21"/>
  <c r="L76" i="8"/>
  <c r="Y77" i="8"/>
  <c r="Y78" i="8"/>
  <c r="Y79" i="8"/>
  <c r="Y80" i="8"/>
  <c r="Y81" i="8"/>
  <c r="Y82" i="8"/>
  <c r="Y83" i="8"/>
  <c r="W73" i="6"/>
  <c r="W74" i="6"/>
  <c r="W75" i="6"/>
  <c r="W76" i="6"/>
  <c r="W77" i="6"/>
  <c r="W78" i="6"/>
  <c r="W79" i="6"/>
  <c r="V79" i="4"/>
  <c r="V78" i="4"/>
  <c r="V77" i="4"/>
  <c r="V76" i="4"/>
  <c r="V75" i="4"/>
  <c r="V79" i="3"/>
  <c r="V78" i="3"/>
  <c r="V77" i="3"/>
  <c r="V76" i="3"/>
  <c r="V75" i="3"/>
  <c r="V74" i="3"/>
  <c r="V73" i="3"/>
  <c r="V79" i="13"/>
  <c r="V78" i="13"/>
  <c r="V77" i="13"/>
  <c r="V76" i="13"/>
  <c r="V75" i="13"/>
  <c r="V74" i="13"/>
  <c r="V79" i="15"/>
  <c r="V78" i="15"/>
  <c r="V77" i="15"/>
  <c r="V76" i="15"/>
  <c r="V79" i="19"/>
  <c r="V78" i="19"/>
  <c r="V77" i="19"/>
  <c r="V76" i="19"/>
  <c r="V75" i="19"/>
  <c r="V74" i="19"/>
  <c r="V73" i="19"/>
  <c r="V79" i="10"/>
  <c r="V78" i="10"/>
  <c r="V77" i="10"/>
  <c r="V76" i="10"/>
  <c r="V75" i="10"/>
  <c r="V74" i="10"/>
  <c r="V73" i="10"/>
  <c r="V72" i="10"/>
  <c r="V92" i="10" s="1"/>
  <c r="D22" i="20" s="1"/>
  <c r="V79" i="12"/>
  <c r="V78" i="12"/>
  <c r="V77" i="12"/>
  <c r="V76" i="12"/>
  <c r="V75" i="12"/>
  <c r="V74" i="12"/>
  <c r="V73" i="12"/>
  <c r="V72" i="12"/>
  <c r="V79" i="2"/>
  <c r="V78" i="2"/>
  <c r="V77" i="2"/>
  <c r="V76" i="2"/>
  <c r="V75" i="2"/>
  <c r="V74" i="2"/>
  <c r="V73" i="2"/>
  <c r="V72" i="2"/>
  <c r="V79" i="14"/>
  <c r="V78" i="14"/>
  <c r="V77" i="14"/>
  <c r="V76" i="14"/>
  <c r="V75" i="14"/>
  <c r="V74" i="14"/>
  <c r="V73" i="14"/>
  <c r="V72" i="14"/>
  <c r="W81" i="18"/>
  <c r="W80" i="18"/>
  <c r="W79" i="18"/>
  <c r="W78" i="18"/>
  <c r="W77" i="18"/>
  <c r="W76" i="18"/>
  <c r="V79" i="17"/>
  <c r="V78" i="17"/>
  <c r="V77" i="17"/>
  <c r="V76" i="17"/>
  <c r="V75" i="17"/>
  <c r="V74" i="17"/>
  <c r="V73" i="17"/>
  <c r="V72" i="17"/>
  <c r="V73" i="16"/>
  <c r="V75" i="16"/>
  <c r="V77" i="16"/>
  <c r="V79" i="16"/>
  <c r="L78" i="3"/>
  <c r="L77" i="3"/>
  <c r="L76" i="3"/>
  <c r="L75" i="3"/>
  <c r="L77" i="12"/>
  <c r="L76" i="12"/>
  <c r="L75" i="12"/>
  <c r="Q92" i="19"/>
  <c r="D26" i="1" s="1"/>
  <c r="L74" i="19"/>
  <c r="L73" i="19"/>
  <c r="L72" i="19"/>
  <c r="J64" i="19"/>
  <c r="J62" i="19"/>
  <c r="R61" i="19"/>
  <c r="J61" i="19"/>
  <c r="C61" i="19"/>
  <c r="J42" i="19"/>
  <c r="L42" i="19" s="1"/>
  <c r="J38" i="19"/>
  <c r="L38" i="19" s="1"/>
  <c r="J27" i="19"/>
  <c r="J29" i="19" s="1"/>
  <c r="L29" i="19" s="1"/>
  <c r="J20" i="19"/>
  <c r="J48" i="19" s="1"/>
  <c r="L48" i="19" s="1"/>
  <c r="R94" i="18"/>
  <c r="D13" i="1" s="1"/>
  <c r="L76" i="18"/>
  <c r="L75" i="18"/>
  <c r="L74" i="18"/>
  <c r="K66" i="18"/>
  <c r="K63" i="18"/>
  <c r="S63" i="18"/>
  <c r="K62" i="18"/>
  <c r="C63" i="18"/>
  <c r="J44" i="18"/>
  <c r="L44" i="18" s="1"/>
  <c r="J40" i="18"/>
  <c r="L40" i="18" s="1"/>
  <c r="J20" i="18"/>
  <c r="J54" i="18" s="1"/>
  <c r="L54" i="18" s="1"/>
  <c r="L78" i="16"/>
  <c r="L77" i="16"/>
  <c r="L76" i="16"/>
  <c r="L75" i="16"/>
  <c r="Q92" i="17"/>
  <c r="D12" i="1" s="1"/>
  <c r="L74" i="17"/>
  <c r="L73" i="17"/>
  <c r="L72" i="17"/>
  <c r="J64" i="17"/>
  <c r="J62" i="17"/>
  <c r="R61" i="17"/>
  <c r="J61" i="17"/>
  <c r="C61" i="17"/>
  <c r="J52" i="17"/>
  <c r="L52" i="17" s="1"/>
  <c r="J48" i="17"/>
  <c r="L48" i="17" s="1"/>
  <c r="J42" i="17"/>
  <c r="L42" i="17" s="1"/>
  <c r="J38" i="17"/>
  <c r="L38" i="17" s="1"/>
  <c r="J27" i="17"/>
  <c r="J33" i="17" s="1"/>
  <c r="J34" i="17" s="1"/>
  <c r="J20" i="17"/>
  <c r="Q92" i="16"/>
  <c r="D10" i="1" s="1"/>
  <c r="L74" i="16"/>
  <c r="L73" i="16"/>
  <c r="L72" i="16"/>
  <c r="J64" i="16"/>
  <c r="J62" i="16"/>
  <c r="R61" i="16"/>
  <c r="J61" i="16"/>
  <c r="C61" i="16"/>
  <c r="J42" i="16"/>
  <c r="L42" i="16" s="1"/>
  <c r="J38" i="16"/>
  <c r="L38" i="16" s="1"/>
  <c r="J27" i="16"/>
  <c r="J33" i="16" s="1"/>
  <c r="J34" i="16" s="1"/>
  <c r="L34" i="16" s="1"/>
  <c r="J20" i="16"/>
  <c r="J52" i="16" s="1"/>
  <c r="L52" i="16" s="1"/>
  <c r="L76" i="15"/>
  <c r="L75" i="15"/>
  <c r="Q92" i="15"/>
  <c r="D25" i="1" s="1"/>
  <c r="L74" i="15"/>
  <c r="L73" i="15"/>
  <c r="L72" i="15"/>
  <c r="J64" i="15"/>
  <c r="J62" i="15"/>
  <c r="R61" i="15"/>
  <c r="J61" i="15"/>
  <c r="C61" i="15"/>
  <c r="J42" i="15"/>
  <c r="L42" i="15" s="1"/>
  <c r="J38" i="15"/>
  <c r="L38" i="15" s="1"/>
  <c r="J27" i="15"/>
  <c r="J33" i="15" s="1"/>
  <c r="J34" i="15" s="1"/>
  <c r="J20" i="15"/>
  <c r="J52" i="15" s="1"/>
  <c r="L52" i="15" s="1"/>
  <c r="Q92" i="14"/>
  <c r="D15" i="1" s="1"/>
  <c r="L74" i="14"/>
  <c r="L73" i="14"/>
  <c r="L72" i="14"/>
  <c r="J64" i="14"/>
  <c r="J62" i="14"/>
  <c r="R61" i="14"/>
  <c r="J61" i="14"/>
  <c r="C61" i="14"/>
  <c r="J42" i="14"/>
  <c r="L42" i="14" s="1"/>
  <c r="J38" i="14"/>
  <c r="L38" i="14" s="1"/>
  <c r="J27" i="14"/>
  <c r="J33" i="14" s="1"/>
  <c r="J34" i="14" s="1"/>
  <c r="J20" i="14"/>
  <c r="J48" i="14"/>
  <c r="L48" i="14" s="1"/>
  <c r="L54" i="14" s="1"/>
  <c r="Q92" i="13"/>
  <c r="D30" i="1"/>
  <c r="L74" i="13"/>
  <c r="L73" i="13"/>
  <c r="L72" i="13"/>
  <c r="J64" i="13"/>
  <c r="J62" i="13"/>
  <c r="R61" i="13"/>
  <c r="J61" i="13"/>
  <c r="C61" i="13"/>
  <c r="J42" i="13"/>
  <c r="L42" i="13" s="1"/>
  <c r="J38" i="13"/>
  <c r="L38" i="13" s="1"/>
  <c r="J27" i="13"/>
  <c r="J33" i="13"/>
  <c r="J34" i="13" s="1"/>
  <c r="J20" i="13"/>
  <c r="J52" i="13" s="1"/>
  <c r="L52" i="13" s="1"/>
  <c r="J48" i="13"/>
  <c r="L48" i="13" s="1"/>
  <c r="Q92" i="12"/>
  <c r="D23" i="1" s="1"/>
  <c r="L74" i="12"/>
  <c r="L73" i="12"/>
  <c r="L72" i="12"/>
  <c r="J64" i="12"/>
  <c r="J62" i="12"/>
  <c r="R61" i="12"/>
  <c r="J61" i="12"/>
  <c r="C61" i="12"/>
  <c r="J42" i="12"/>
  <c r="L42" i="12" s="1"/>
  <c r="J38" i="12"/>
  <c r="L38" i="12" s="1"/>
  <c r="J27" i="12"/>
  <c r="J29" i="12" s="1"/>
  <c r="L29" i="12" s="1"/>
  <c r="J20" i="12"/>
  <c r="J48" i="12" s="1"/>
  <c r="L48" i="12" s="1"/>
  <c r="J48" i="15"/>
  <c r="L48" i="15" s="1"/>
  <c r="J29" i="16"/>
  <c r="L29" i="16" s="1"/>
  <c r="G80" i="16" s="1"/>
  <c r="H80" i="16" s="1"/>
  <c r="J33" i="19"/>
  <c r="J34" i="19" s="1"/>
  <c r="J50" i="18"/>
  <c r="L50" i="18" s="1"/>
  <c r="J29" i="17"/>
  <c r="L29" i="17" s="1"/>
  <c r="J52" i="14"/>
  <c r="L52" i="14" s="1"/>
  <c r="J29" i="14"/>
  <c r="L29" i="14" s="1"/>
  <c r="J29" i="13"/>
  <c r="L29" i="13" s="1"/>
  <c r="J27" i="6"/>
  <c r="J33" i="6" s="1"/>
  <c r="J34" i="6" s="1"/>
  <c r="J20" i="6"/>
  <c r="J52" i="6" s="1"/>
  <c r="L52" i="6" s="1"/>
  <c r="R92" i="6"/>
  <c r="D29" i="1" s="1"/>
  <c r="L74" i="6"/>
  <c r="L73" i="6"/>
  <c r="L72" i="6"/>
  <c r="J64" i="6"/>
  <c r="J62" i="6"/>
  <c r="S61" i="6"/>
  <c r="J61" i="6"/>
  <c r="C61" i="6"/>
  <c r="L56" i="6"/>
  <c r="J48" i="6"/>
  <c r="L48" i="6" s="1"/>
  <c r="J42" i="6"/>
  <c r="L42" i="6" s="1"/>
  <c r="J38" i="6"/>
  <c r="L38" i="6" s="1"/>
  <c r="Q92" i="10"/>
  <c r="D24" i="1" s="1"/>
  <c r="L74" i="10"/>
  <c r="L73" i="10"/>
  <c r="L72" i="10"/>
  <c r="J64" i="10"/>
  <c r="J62" i="10"/>
  <c r="R61" i="10"/>
  <c r="J61" i="10"/>
  <c r="C61" i="10"/>
  <c r="J42" i="10"/>
  <c r="L42" i="10" s="1"/>
  <c r="J38" i="10"/>
  <c r="L38" i="10" s="1"/>
  <c r="J27" i="10"/>
  <c r="J33" i="10" s="1"/>
  <c r="J34" i="10" s="1"/>
  <c r="L34" i="10" s="1"/>
  <c r="J20" i="10"/>
  <c r="J48" i="10" s="1"/>
  <c r="L48" i="10" s="1"/>
  <c r="T96" i="8"/>
  <c r="D19" i="1" s="1"/>
  <c r="K68" i="8"/>
  <c r="K66" i="8"/>
  <c r="U65" i="8"/>
  <c r="K65" i="8"/>
  <c r="C65" i="8"/>
  <c r="L54" i="8"/>
  <c r="O78" i="8" s="1"/>
  <c r="P78" i="8" s="1"/>
  <c r="G46" i="8"/>
  <c r="L46" i="8" s="1"/>
  <c r="G40" i="8"/>
  <c r="L40" i="8" s="1"/>
  <c r="G36" i="8"/>
  <c r="L36" i="8" s="1"/>
  <c r="G27" i="8"/>
  <c r="G31" i="8" s="1"/>
  <c r="G32" i="8" s="1"/>
  <c r="L32" i="8" s="1"/>
  <c r="G20" i="8"/>
  <c r="G50" i="8" s="1"/>
  <c r="L50" i="8" s="1"/>
  <c r="Q92" i="4"/>
  <c r="D32" i="1" s="1"/>
  <c r="L74" i="4"/>
  <c r="L73" i="4"/>
  <c r="L72" i="4"/>
  <c r="J64" i="4"/>
  <c r="J62" i="4"/>
  <c r="R61" i="4"/>
  <c r="J61" i="4"/>
  <c r="C61" i="4"/>
  <c r="J42" i="4"/>
  <c r="L42" i="4" s="1"/>
  <c r="J38" i="4"/>
  <c r="L38" i="4" s="1"/>
  <c r="J27" i="4"/>
  <c r="J29" i="4" s="1"/>
  <c r="L29" i="4" s="1"/>
  <c r="J20" i="4"/>
  <c r="J52" i="4" s="1"/>
  <c r="L52" i="4" s="1"/>
  <c r="Q92" i="3"/>
  <c r="D31" i="1" s="1"/>
  <c r="L74" i="3"/>
  <c r="L73" i="3"/>
  <c r="L72" i="3"/>
  <c r="J64" i="3"/>
  <c r="J62" i="3"/>
  <c r="R61" i="3"/>
  <c r="J61" i="3"/>
  <c r="C61" i="3"/>
  <c r="J42" i="3"/>
  <c r="L42" i="3" s="1"/>
  <c r="J38" i="3"/>
  <c r="L38" i="3" s="1"/>
  <c r="J27" i="3"/>
  <c r="J33" i="3" s="1"/>
  <c r="J34" i="3" s="1"/>
  <c r="J20" i="3"/>
  <c r="J48" i="3" s="1"/>
  <c r="L48" i="3" s="1"/>
  <c r="Q92" i="2"/>
  <c r="D22" i="1" s="1"/>
  <c r="L74" i="2"/>
  <c r="L73" i="2"/>
  <c r="L72" i="2"/>
  <c r="J64" i="2"/>
  <c r="J62" i="2"/>
  <c r="R61" i="2"/>
  <c r="J61" i="2"/>
  <c r="C61" i="2"/>
  <c r="J42" i="2"/>
  <c r="L42" i="2" s="1"/>
  <c r="J38" i="2"/>
  <c r="L38" i="2" s="1"/>
  <c r="J27" i="2"/>
  <c r="J33" i="2" s="1"/>
  <c r="J34" i="2" s="1"/>
  <c r="J20" i="2"/>
  <c r="J52" i="2" s="1"/>
  <c r="L52" i="2" s="1"/>
  <c r="V92" i="14" l="1"/>
  <c r="D13" i="20" s="1"/>
  <c r="V92" i="12"/>
  <c r="V93" i="12" s="1"/>
  <c r="V92" i="3"/>
  <c r="V93" i="3" s="1"/>
  <c r="W92" i="6"/>
  <c r="D28" i="20" s="1"/>
  <c r="V92" i="2"/>
  <c r="V92" i="19"/>
  <c r="V93" i="19" s="1"/>
  <c r="J33" i="12"/>
  <c r="J34" i="12" s="1"/>
  <c r="L34" i="12" s="1"/>
  <c r="L44" i="12" s="1"/>
  <c r="J52" i="12"/>
  <c r="L52" i="12" s="1"/>
  <c r="J48" i="2"/>
  <c r="L48" i="2" s="1"/>
  <c r="V92" i="17"/>
  <c r="D9" i="20" s="1"/>
  <c r="V92" i="15"/>
  <c r="D25" i="20" s="1"/>
  <c r="V92" i="13"/>
  <c r="V93" i="13" s="1"/>
  <c r="J52" i="3"/>
  <c r="L52" i="3" s="1"/>
  <c r="J29" i="10"/>
  <c r="L29" i="10" s="1"/>
  <c r="G74" i="10" s="1"/>
  <c r="H74" i="10" s="1"/>
  <c r="J31" i="18"/>
  <c r="L31" i="18" s="1"/>
  <c r="G74" i="18" s="1"/>
  <c r="H74" i="18" s="1"/>
  <c r="J33" i="21"/>
  <c r="J34" i="21" s="1"/>
  <c r="L34" i="21" s="1"/>
  <c r="W91" i="22"/>
  <c r="D16" i="20" s="1"/>
  <c r="L53" i="23"/>
  <c r="M79" i="23" s="1"/>
  <c r="N79" i="23" s="1"/>
  <c r="J29" i="2"/>
  <c r="L29" i="2" s="1"/>
  <c r="G72" i="2" s="1"/>
  <c r="H72" i="2" s="1"/>
  <c r="W94" i="18"/>
  <c r="D10" i="20" s="1"/>
  <c r="O77" i="23"/>
  <c r="P77" i="23" s="1"/>
  <c r="D30" i="20"/>
  <c r="V93" i="2"/>
  <c r="D20" i="20"/>
  <c r="J48" i="4"/>
  <c r="L48" i="4" s="1"/>
  <c r="L54" i="4" s="1"/>
  <c r="G28" i="8"/>
  <c r="L28" i="8" s="1"/>
  <c r="G77" i="8" s="1"/>
  <c r="H77" i="8" s="1"/>
  <c r="V92" i="4"/>
  <c r="V93" i="4" s="1"/>
  <c r="J52" i="21"/>
  <c r="L52" i="21" s="1"/>
  <c r="N83" i="21"/>
  <c r="J32" i="22"/>
  <c r="J33" i="22" s="1"/>
  <c r="L33" i="22" s="1"/>
  <c r="L43" i="22" s="1"/>
  <c r="L43" i="23"/>
  <c r="I78" i="23" s="1"/>
  <c r="J78" i="23" s="1"/>
  <c r="O79" i="23"/>
  <c r="P79" i="23" s="1"/>
  <c r="P97" i="23" s="1"/>
  <c r="J52" i="10"/>
  <c r="L52" i="10" s="1"/>
  <c r="L54" i="10" s="1"/>
  <c r="M74" i="10" s="1"/>
  <c r="N74" i="10" s="1"/>
  <c r="L54" i="17"/>
  <c r="M74" i="17" s="1"/>
  <c r="N74" i="17" s="1"/>
  <c r="N92" i="21"/>
  <c r="V93" i="10"/>
  <c r="J48" i="16"/>
  <c r="L48" i="16" s="1"/>
  <c r="L54" i="16" s="1"/>
  <c r="Y96" i="8"/>
  <c r="D17" i="20" s="1"/>
  <c r="N74" i="21"/>
  <c r="N89" i="21"/>
  <c r="G73" i="17"/>
  <c r="H73" i="17" s="1"/>
  <c r="G72" i="17"/>
  <c r="H72" i="17" s="1"/>
  <c r="G74" i="17"/>
  <c r="H74" i="17" s="1"/>
  <c r="M74" i="14"/>
  <c r="N74" i="14" s="1"/>
  <c r="M73" i="14"/>
  <c r="N73" i="14" s="1"/>
  <c r="M72" i="14"/>
  <c r="N72" i="14" s="1"/>
  <c r="M78" i="23"/>
  <c r="N78" i="23" s="1"/>
  <c r="J43" i="22"/>
  <c r="I79" i="23"/>
  <c r="J79" i="23" s="1"/>
  <c r="G72" i="14"/>
  <c r="H72" i="14" s="1"/>
  <c r="G74" i="14"/>
  <c r="H74" i="14" s="1"/>
  <c r="G73" i="14"/>
  <c r="H73" i="14" s="1"/>
  <c r="J44" i="14"/>
  <c r="L34" i="14"/>
  <c r="L44" i="14" s="1"/>
  <c r="J44" i="17"/>
  <c r="L34" i="17"/>
  <c r="L44" i="17" s="1"/>
  <c r="G73" i="22"/>
  <c r="H73" i="22" s="1"/>
  <c r="G72" i="22"/>
  <c r="H72" i="22" s="1"/>
  <c r="G71" i="22"/>
  <c r="H71" i="22" s="1"/>
  <c r="L53" i="22"/>
  <c r="W92" i="22"/>
  <c r="W83" i="9"/>
  <c r="D11" i="20" s="1"/>
  <c r="G29" i="23"/>
  <c r="L29" i="23" s="1"/>
  <c r="D35" i="20"/>
  <c r="N75" i="9"/>
  <c r="J46" i="18"/>
  <c r="L36" i="18"/>
  <c r="L46" i="18" s="1"/>
  <c r="L56" i="18"/>
  <c r="M75" i="18" s="1"/>
  <c r="N75" i="18" s="1"/>
  <c r="J29" i="3"/>
  <c r="L29" i="3" s="1"/>
  <c r="G74" i="3" s="1"/>
  <c r="H74" i="3" s="1"/>
  <c r="G75" i="3"/>
  <c r="H75" i="3" s="1"/>
  <c r="L34" i="3"/>
  <c r="L44" i="3" s="1"/>
  <c r="I77" i="3" s="1"/>
  <c r="J77" i="3" s="1"/>
  <c r="J44" i="3"/>
  <c r="L54" i="3"/>
  <c r="W93" i="6"/>
  <c r="J29" i="6"/>
  <c r="L29" i="6" s="1"/>
  <c r="G74" i="6" s="1"/>
  <c r="H74" i="6" s="1"/>
  <c r="L34" i="6"/>
  <c r="L44" i="6" s="1"/>
  <c r="J44" i="6"/>
  <c r="L54" i="6"/>
  <c r="M74" i="6" s="1"/>
  <c r="O74" i="6" s="1"/>
  <c r="J29" i="9"/>
  <c r="L29" i="9" s="1"/>
  <c r="G76" i="9" s="1"/>
  <c r="H76" i="9" s="1"/>
  <c r="L34" i="9"/>
  <c r="L44" i="9" s="1"/>
  <c r="J44" i="9"/>
  <c r="L54" i="9"/>
  <c r="M75" i="9" s="1"/>
  <c r="O75" i="9" s="1"/>
  <c r="V92" i="16"/>
  <c r="D8" i="20" s="1"/>
  <c r="G73" i="16"/>
  <c r="H73" i="16" s="1"/>
  <c r="G79" i="16"/>
  <c r="H79" i="16" s="1"/>
  <c r="G77" i="16"/>
  <c r="H77" i="16" s="1"/>
  <c r="G74" i="16"/>
  <c r="H74" i="16" s="1"/>
  <c r="G78" i="16"/>
  <c r="H78" i="16" s="1"/>
  <c r="L44" i="16"/>
  <c r="I73" i="16" s="1"/>
  <c r="J73" i="16" s="1"/>
  <c r="G75" i="16"/>
  <c r="H75" i="16" s="1"/>
  <c r="G76" i="16"/>
  <c r="H76" i="16" s="1"/>
  <c r="G72" i="16"/>
  <c r="H72" i="16" s="1"/>
  <c r="G81" i="16"/>
  <c r="H81" i="16" s="1"/>
  <c r="J44" i="16"/>
  <c r="W97" i="21"/>
  <c r="W98" i="21" s="1"/>
  <c r="G91" i="21"/>
  <c r="H91" i="21" s="1"/>
  <c r="G85" i="21"/>
  <c r="H85" i="21" s="1"/>
  <c r="G75" i="21"/>
  <c r="H75" i="21" s="1"/>
  <c r="G79" i="21"/>
  <c r="H79" i="21" s="1"/>
  <c r="G74" i="21"/>
  <c r="H74" i="21" s="1"/>
  <c r="G84" i="21"/>
  <c r="H84" i="21" s="1"/>
  <c r="L44" i="21"/>
  <c r="I80" i="21" s="1"/>
  <c r="J80" i="21" s="1"/>
  <c r="G80" i="21"/>
  <c r="H80" i="21" s="1"/>
  <c r="G94" i="21"/>
  <c r="H94" i="21" s="1"/>
  <c r="G89" i="21"/>
  <c r="H89" i="21" s="1"/>
  <c r="G90" i="21"/>
  <c r="H90" i="21" s="1"/>
  <c r="G77" i="21"/>
  <c r="H77" i="21" s="1"/>
  <c r="G78" i="21"/>
  <c r="H78" i="21" s="1"/>
  <c r="G81" i="21"/>
  <c r="H81" i="21" s="1"/>
  <c r="G86" i="21"/>
  <c r="H86" i="21" s="1"/>
  <c r="G82" i="21"/>
  <c r="H82" i="21" s="1"/>
  <c r="G83" i="21"/>
  <c r="H83" i="21" s="1"/>
  <c r="G76" i="21"/>
  <c r="H76" i="21" s="1"/>
  <c r="G87" i="21"/>
  <c r="H87" i="21" s="1"/>
  <c r="G88" i="21"/>
  <c r="H88" i="21" s="1"/>
  <c r="G92" i="21"/>
  <c r="H92" i="21" s="1"/>
  <c r="G93" i="21"/>
  <c r="H93" i="21" s="1"/>
  <c r="I94" i="21"/>
  <c r="J94" i="21" s="1"/>
  <c r="L54" i="21"/>
  <c r="D31" i="20"/>
  <c r="J33" i="4"/>
  <c r="J34" i="4" s="1"/>
  <c r="L34" i="4" s="1"/>
  <c r="L44" i="4" s="1"/>
  <c r="G72" i="4"/>
  <c r="H72" i="4" s="1"/>
  <c r="G74" i="4"/>
  <c r="H74" i="4" s="1"/>
  <c r="G73" i="4"/>
  <c r="H73" i="4" s="1"/>
  <c r="V93" i="15"/>
  <c r="J29" i="15"/>
  <c r="L29" i="15" s="1"/>
  <c r="G72" i="15" s="1"/>
  <c r="H72" i="15" s="1"/>
  <c r="J44" i="15"/>
  <c r="L34" i="15"/>
  <c r="L44" i="15" s="1"/>
  <c r="I75" i="15" s="1"/>
  <c r="J75" i="15" s="1"/>
  <c r="L54" i="15"/>
  <c r="O76" i="8"/>
  <c r="P76" i="8" s="1"/>
  <c r="O77" i="8"/>
  <c r="P77" i="8" s="1"/>
  <c r="L52" i="8"/>
  <c r="M78" i="8" s="1"/>
  <c r="N78" i="8" s="1"/>
  <c r="L42" i="8"/>
  <c r="G73" i="19"/>
  <c r="H73" i="19" s="1"/>
  <c r="G74" i="19"/>
  <c r="H74" i="19" s="1"/>
  <c r="G72" i="19"/>
  <c r="H72" i="19" s="1"/>
  <c r="L34" i="19"/>
  <c r="L44" i="19" s="1"/>
  <c r="I73" i="19" s="1"/>
  <c r="J73" i="19" s="1"/>
  <c r="J44" i="19"/>
  <c r="J52" i="19"/>
  <c r="L52" i="19" s="1"/>
  <c r="L54" i="19" s="1"/>
  <c r="G73" i="13"/>
  <c r="H73" i="13" s="1"/>
  <c r="G72" i="13"/>
  <c r="H72" i="13" s="1"/>
  <c r="G74" i="13"/>
  <c r="H74" i="13" s="1"/>
  <c r="L34" i="13"/>
  <c r="L44" i="13" s="1"/>
  <c r="J44" i="13"/>
  <c r="L54" i="13"/>
  <c r="M72" i="13" s="1"/>
  <c r="N72" i="13" s="1"/>
  <c r="G36" i="20"/>
  <c r="J44" i="2"/>
  <c r="L34" i="2"/>
  <c r="L44" i="2" s="1"/>
  <c r="D37" i="1"/>
  <c r="L44" i="10"/>
  <c r="I73" i="10" s="1"/>
  <c r="J73" i="10" s="1"/>
  <c r="J44" i="10"/>
  <c r="G72" i="10"/>
  <c r="H72" i="10" s="1"/>
  <c r="G73" i="10"/>
  <c r="H73" i="10" s="1"/>
  <c r="G74" i="12"/>
  <c r="H74" i="12" s="1"/>
  <c r="G73" i="12"/>
  <c r="H73" i="12" s="1"/>
  <c r="G77" i="12"/>
  <c r="H77" i="12" s="1"/>
  <c r="G76" i="12"/>
  <c r="H76" i="12" s="1"/>
  <c r="G75" i="12"/>
  <c r="H75" i="12" s="1"/>
  <c r="G72" i="12"/>
  <c r="H72" i="12" s="1"/>
  <c r="L54" i="12"/>
  <c r="L54" i="2"/>
  <c r="M73" i="2" s="1"/>
  <c r="N73" i="2" s="1"/>
  <c r="M73" i="4" l="1"/>
  <c r="N73" i="4" s="1"/>
  <c r="M74" i="4"/>
  <c r="N74" i="4" s="1"/>
  <c r="M73" i="17"/>
  <c r="N73" i="17" s="1"/>
  <c r="G73" i="2"/>
  <c r="H73" i="2" s="1"/>
  <c r="D24" i="20"/>
  <c r="M77" i="23"/>
  <c r="N77" i="23" s="1"/>
  <c r="J44" i="12"/>
  <c r="D21" i="20"/>
  <c r="G74" i="2"/>
  <c r="H74" i="2" s="1"/>
  <c r="G78" i="8"/>
  <c r="H78" i="8" s="1"/>
  <c r="W95" i="18"/>
  <c r="D29" i="20"/>
  <c r="G76" i="18"/>
  <c r="H76" i="18" s="1"/>
  <c r="I77" i="23"/>
  <c r="J77" i="23" s="1"/>
  <c r="J44" i="21"/>
  <c r="I72" i="10"/>
  <c r="J72" i="10" s="1"/>
  <c r="I93" i="21"/>
  <c r="J93" i="21" s="1"/>
  <c r="G75" i="18"/>
  <c r="H75" i="18" s="1"/>
  <c r="I73" i="2"/>
  <c r="J73" i="2" s="1"/>
  <c r="K73" i="2" s="1"/>
  <c r="P73" i="2" s="1"/>
  <c r="R73" i="2" s="1"/>
  <c r="I72" i="2"/>
  <c r="J72" i="2" s="1"/>
  <c r="K72" i="2" s="1"/>
  <c r="M77" i="16"/>
  <c r="N77" i="16" s="1"/>
  <c r="M79" i="16"/>
  <c r="N79" i="16" s="1"/>
  <c r="M74" i="16"/>
  <c r="N74" i="16" s="1"/>
  <c r="M75" i="16"/>
  <c r="N75" i="16" s="1"/>
  <c r="M73" i="16"/>
  <c r="N73" i="16" s="1"/>
  <c r="M72" i="16"/>
  <c r="N72" i="16" s="1"/>
  <c r="M76" i="16"/>
  <c r="N76" i="16" s="1"/>
  <c r="M81" i="16"/>
  <c r="N81" i="16" s="1"/>
  <c r="M78" i="16"/>
  <c r="N78" i="16" s="1"/>
  <c r="M80" i="16"/>
  <c r="N80" i="16" s="1"/>
  <c r="P80" i="16" s="1"/>
  <c r="R80" i="16" s="1"/>
  <c r="G76" i="8"/>
  <c r="H76" i="8" s="1"/>
  <c r="Y97" i="8"/>
  <c r="M72" i="17"/>
  <c r="N72" i="17" s="1"/>
  <c r="M73" i="13"/>
  <c r="N73" i="13" s="1"/>
  <c r="M77" i="8"/>
  <c r="N77" i="8" s="1"/>
  <c r="I83" i="21"/>
  <c r="J83" i="21" s="1"/>
  <c r="K83" i="21" s="1"/>
  <c r="G74" i="9"/>
  <c r="H74" i="9" s="1"/>
  <c r="W84" i="9"/>
  <c r="M72" i="4"/>
  <c r="N72" i="4" s="1"/>
  <c r="I74" i="21"/>
  <c r="J74" i="21" s="1"/>
  <c r="K74" i="21" s="1"/>
  <c r="I80" i="16"/>
  <c r="J80" i="16" s="1"/>
  <c r="K80" i="16" s="1"/>
  <c r="M76" i="9"/>
  <c r="O76" i="9" s="1"/>
  <c r="G74" i="15"/>
  <c r="H74" i="15" s="1"/>
  <c r="M71" i="22"/>
  <c r="O71" i="22" s="1"/>
  <c r="M73" i="22"/>
  <c r="O73" i="22" s="1"/>
  <c r="M72" i="22"/>
  <c r="O72" i="22" s="1"/>
  <c r="I72" i="17"/>
  <c r="J72" i="17" s="1"/>
  <c r="K72" i="17" s="1"/>
  <c r="P72" i="17" s="1"/>
  <c r="I73" i="17"/>
  <c r="J73" i="17" s="1"/>
  <c r="K73" i="17" s="1"/>
  <c r="I74" i="17"/>
  <c r="J74" i="17" s="1"/>
  <c r="G79" i="23"/>
  <c r="H79" i="23" s="1"/>
  <c r="K79" i="23" s="1"/>
  <c r="R79" i="23" s="1"/>
  <c r="T79" i="23" s="1"/>
  <c r="G77" i="23"/>
  <c r="H77" i="23" s="1"/>
  <c r="G78" i="23"/>
  <c r="H78" i="23" s="1"/>
  <c r="K78" i="23" s="1"/>
  <c r="R78" i="23" s="1"/>
  <c r="T78" i="23" s="1"/>
  <c r="I73" i="14"/>
  <c r="J73" i="14" s="1"/>
  <c r="I72" i="14"/>
  <c r="J72" i="14" s="1"/>
  <c r="K72" i="14" s="1"/>
  <c r="P72" i="14" s="1"/>
  <c r="I74" i="14"/>
  <c r="J74" i="14" s="1"/>
  <c r="K74" i="14" s="1"/>
  <c r="P74" i="14" s="1"/>
  <c r="R74" i="14" s="1"/>
  <c r="I71" i="22"/>
  <c r="J71" i="22" s="1"/>
  <c r="K71" i="22" s="1"/>
  <c r="Q71" i="22" s="1"/>
  <c r="I72" i="22"/>
  <c r="J72" i="22" s="1"/>
  <c r="I73" i="22"/>
  <c r="J73" i="22" s="1"/>
  <c r="K73" i="22" s="1"/>
  <c r="Q73" i="22" s="1"/>
  <c r="S73" i="22" s="1"/>
  <c r="K74" i="17"/>
  <c r="P74" i="17" s="1"/>
  <c r="R74" i="17" s="1"/>
  <c r="M74" i="9"/>
  <c r="O74" i="9" s="1"/>
  <c r="K72" i="22"/>
  <c r="K73" i="10"/>
  <c r="K73" i="14"/>
  <c r="P73" i="14" s="1"/>
  <c r="R73" i="14" s="1"/>
  <c r="M76" i="18"/>
  <c r="N76" i="18" s="1"/>
  <c r="M74" i="18"/>
  <c r="N74" i="18" s="1"/>
  <c r="I76" i="18"/>
  <c r="J76" i="18" s="1"/>
  <c r="K76" i="18" s="1"/>
  <c r="Q76" i="18" s="1"/>
  <c r="S76" i="18" s="1"/>
  <c r="I74" i="18"/>
  <c r="J74" i="18" s="1"/>
  <c r="K74" i="18" s="1"/>
  <c r="I75" i="18"/>
  <c r="J75" i="18" s="1"/>
  <c r="G73" i="3"/>
  <c r="H73" i="3" s="1"/>
  <c r="I76" i="3"/>
  <c r="J76" i="3" s="1"/>
  <c r="G77" i="3"/>
  <c r="H77" i="3" s="1"/>
  <c r="K77" i="3" s="1"/>
  <c r="G76" i="3"/>
  <c r="H76" i="3" s="1"/>
  <c r="I73" i="3"/>
  <c r="J73" i="3" s="1"/>
  <c r="G78" i="3"/>
  <c r="H78" i="3" s="1"/>
  <c r="G72" i="3"/>
  <c r="H72" i="3" s="1"/>
  <c r="I78" i="3"/>
  <c r="J78" i="3" s="1"/>
  <c r="I75" i="3"/>
  <c r="J75" i="3" s="1"/>
  <c r="K75" i="3" s="1"/>
  <c r="I74" i="3"/>
  <c r="J74" i="3" s="1"/>
  <c r="K74" i="3" s="1"/>
  <c r="I72" i="3"/>
  <c r="J72" i="3" s="1"/>
  <c r="K72" i="3" s="1"/>
  <c r="M77" i="3"/>
  <c r="N77" i="3" s="1"/>
  <c r="M72" i="3"/>
  <c r="N72" i="3" s="1"/>
  <c r="M74" i="3"/>
  <c r="N74" i="3" s="1"/>
  <c r="M78" i="3"/>
  <c r="N78" i="3" s="1"/>
  <c r="M75" i="3"/>
  <c r="N75" i="3" s="1"/>
  <c r="M76" i="3"/>
  <c r="N76" i="3" s="1"/>
  <c r="M73" i="3"/>
  <c r="N73" i="3" s="1"/>
  <c r="G73" i="6"/>
  <c r="H73" i="6" s="1"/>
  <c r="G72" i="6"/>
  <c r="H72" i="6" s="1"/>
  <c r="M72" i="6"/>
  <c r="O72" i="6" s="1"/>
  <c r="M73" i="6"/>
  <c r="O73" i="6" s="1"/>
  <c r="I72" i="6"/>
  <c r="J72" i="6" s="1"/>
  <c r="I74" i="6"/>
  <c r="J74" i="6" s="1"/>
  <c r="K74" i="6" s="1"/>
  <c r="Q74" i="6" s="1"/>
  <c r="S74" i="6" s="1"/>
  <c r="I73" i="6"/>
  <c r="J73" i="6" s="1"/>
  <c r="G75" i="9"/>
  <c r="H75" i="9" s="1"/>
  <c r="I76" i="9"/>
  <c r="J76" i="9" s="1"/>
  <c r="K76" i="9" s="1"/>
  <c r="I75" i="9"/>
  <c r="J75" i="9" s="1"/>
  <c r="I74" i="9"/>
  <c r="J74" i="9" s="1"/>
  <c r="K74" i="9" s="1"/>
  <c r="V93" i="16"/>
  <c r="K73" i="16"/>
  <c r="P73" i="16" s="1"/>
  <c r="R73" i="16" s="1"/>
  <c r="I72" i="16"/>
  <c r="J72" i="16" s="1"/>
  <c r="I77" i="16"/>
  <c r="J77" i="16" s="1"/>
  <c r="K77" i="16" s="1"/>
  <c r="P77" i="16" s="1"/>
  <c r="R77" i="16" s="1"/>
  <c r="I79" i="16"/>
  <c r="J79" i="16" s="1"/>
  <c r="K79" i="16" s="1"/>
  <c r="P79" i="16" s="1"/>
  <c r="R79" i="16" s="1"/>
  <c r="I74" i="16"/>
  <c r="J74" i="16" s="1"/>
  <c r="K74" i="16" s="1"/>
  <c r="I81" i="16"/>
  <c r="J81" i="16" s="1"/>
  <c r="K81" i="16" s="1"/>
  <c r="I75" i="16"/>
  <c r="J75" i="16" s="1"/>
  <c r="K75" i="16" s="1"/>
  <c r="I78" i="16"/>
  <c r="J78" i="16" s="1"/>
  <c r="K78" i="16" s="1"/>
  <c r="P78" i="16" s="1"/>
  <c r="R78" i="16" s="1"/>
  <c r="I76" i="16"/>
  <c r="J76" i="16" s="1"/>
  <c r="K76" i="16" s="1"/>
  <c r="K72" i="16"/>
  <c r="K93" i="21"/>
  <c r="D12" i="20"/>
  <c r="I77" i="21"/>
  <c r="J77" i="21" s="1"/>
  <c r="K77" i="21" s="1"/>
  <c r="I90" i="21"/>
  <c r="J90" i="21" s="1"/>
  <c r="K90" i="21" s="1"/>
  <c r="K94" i="21"/>
  <c r="K80" i="21"/>
  <c r="I76" i="21"/>
  <c r="J76" i="21" s="1"/>
  <c r="K76" i="21" s="1"/>
  <c r="I84" i="21"/>
  <c r="J84" i="21" s="1"/>
  <c r="K84" i="21" s="1"/>
  <c r="I79" i="21"/>
  <c r="J79" i="21" s="1"/>
  <c r="K79" i="21" s="1"/>
  <c r="I75" i="21"/>
  <c r="J75" i="21" s="1"/>
  <c r="K75" i="21" s="1"/>
  <c r="I81" i="21"/>
  <c r="J81" i="21" s="1"/>
  <c r="K81" i="21" s="1"/>
  <c r="I91" i="21"/>
  <c r="J91" i="21" s="1"/>
  <c r="K91" i="21" s="1"/>
  <c r="I87" i="21"/>
  <c r="J87" i="21" s="1"/>
  <c r="K87" i="21" s="1"/>
  <c r="I85" i="21"/>
  <c r="J85" i="21" s="1"/>
  <c r="K85" i="21" s="1"/>
  <c r="I82" i="21"/>
  <c r="J82" i="21" s="1"/>
  <c r="K82" i="21" s="1"/>
  <c r="I86" i="21"/>
  <c r="J86" i="21" s="1"/>
  <c r="K86" i="21" s="1"/>
  <c r="I92" i="21"/>
  <c r="J92" i="21" s="1"/>
  <c r="K92" i="21" s="1"/>
  <c r="I88" i="21"/>
  <c r="J88" i="21" s="1"/>
  <c r="K88" i="21" s="1"/>
  <c r="I89" i="21"/>
  <c r="J89" i="21" s="1"/>
  <c r="K89" i="21" s="1"/>
  <c r="I78" i="21"/>
  <c r="J78" i="21" s="1"/>
  <c r="K78" i="21" s="1"/>
  <c r="M92" i="21"/>
  <c r="O92" i="21" s="1"/>
  <c r="M94" i="21"/>
  <c r="O94" i="21" s="1"/>
  <c r="M88" i="21"/>
  <c r="O88" i="21" s="1"/>
  <c r="M90" i="21"/>
  <c r="O90" i="21" s="1"/>
  <c r="M93" i="21"/>
  <c r="O93" i="21" s="1"/>
  <c r="M89" i="21"/>
  <c r="O89" i="21" s="1"/>
  <c r="M91" i="21"/>
  <c r="O91" i="21" s="1"/>
  <c r="M80" i="21"/>
  <c r="O80" i="21" s="1"/>
  <c r="M87" i="21"/>
  <c r="O87" i="21" s="1"/>
  <c r="M83" i="21"/>
  <c r="O83" i="21" s="1"/>
  <c r="M76" i="21"/>
  <c r="O76" i="21" s="1"/>
  <c r="M81" i="21"/>
  <c r="O81" i="21" s="1"/>
  <c r="M86" i="21"/>
  <c r="O86" i="21" s="1"/>
  <c r="M84" i="21"/>
  <c r="O84" i="21" s="1"/>
  <c r="M85" i="21"/>
  <c r="O85" i="21" s="1"/>
  <c r="M82" i="21"/>
  <c r="O82" i="21" s="1"/>
  <c r="M77" i="21"/>
  <c r="O77" i="21" s="1"/>
  <c r="M75" i="21"/>
  <c r="O75" i="21" s="1"/>
  <c r="M78" i="21"/>
  <c r="O78" i="21" s="1"/>
  <c r="M74" i="21"/>
  <c r="O74" i="21" s="1"/>
  <c r="M79" i="21"/>
  <c r="O79" i="21" s="1"/>
  <c r="I72" i="4"/>
  <c r="J72" i="4" s="1"/>
  <c r="K72" i="4" s="1"/>
  <c r="P72" i="4" s="1"/>
  <c r="I73" i="4"/>
  <c r="J73" i="4" s="1"/>
  <c r="K73" i="4" s="1"/>
  <c r="P73" i="4" s="1"/>
  <c r="R73" i="4" s="1"/>
  <c r="D48" i="7" s="1"/>
  <c r="J44" i="4"/>
  <c r="I74" i="4"/>
  <c r="J74" i="4" s="1"/>
  <c r="K74" i="4" s="1"/>
  <c r="P74" i="4" s="1"/>
  <c r="R74" i="4" s="1"/>
  <c r="D49" i="7" s="1"/>
  <c r="I74" i="15"/>
  <c r="J74" i="15" s="1"/>
  <c r="K74" i="15" s="1"/>
  <c r="G76" i="15"/>
  <c r="H76" i="15" s="1"/>
  <c r="G75" i="15"/>
  <c r="H75" i="15" s="1"/>
  <c r="K75" i="15" s="1"/>
  <c r="G73" i="15"/>
  <c r="H73" i="15" s="1"/>
  <c r="I76" i="15"/>
  <c r="J76" i="15" s="1"/>
  <c r="I73" i="15"/>
  <c r="J73" i="15" s="1"/>
  <c r="I72" i="15"/>
  <c r="J72" i="15" s="1"/>
  <c r="K72" i="15" s="1"/>
  <c r="M75" i="15"/>
  <c r="N75" i="15" s="1"/>
  <c r="M76" i="15"/>
  <c r="N76" i="15" s="1"/>
  <c r="M72" i="15"/>
  <c r="N72" i="15" s="1"/>
  <c r="M73" i="15"/>
  <c r="N73" i="15" s="1"/>
  <c r="M74" i="15"/>
  <c r="N74" i="15" s="1"/>
  <c r="P96" i="8"/>
  <c r="J19" i="1" s="1"/>
  <c r="J32" i="1" s="1"/>
  <c r="M76" i="8"/>
  <c r="N76" i="8" s="1"/>
  <c r="I77" i="8"/>
  <c r="J77" i="8" s="1"/>
  <c r="K77" i="8" s="1"/>
  <c r="I78" i="8"/>
  <c r="J78" i="8" s="1"/>
  <c r="K78" i="8" s="1"/>
  <c r="R78" i="8" s="1"/>
  <c r="I76" i="8"/>
  <c r="J76" i="8" s="1"/>
  <c r="K76" i="8" s="1"/>
  <c r="I72" i="19"/>
  <c r="J72" i="19" s="1"/>
  <c r="K72" i="19" s="1"/>
  <c r="K73" i="19"/>
  <c r="I74" i="19"/>
  <c r="J74" i="19" s="1"/>
  <c r="K74" i="19" s="1"/>
  <c r="M74" i="19"/>
  <c r="N74" i="19" s="1"/>
  <c r="M73" i="19"/>
  <c r="N73" i="19" s="1"/>
  <c r="M72" i="19"/>
  <c r="N72" i="19" s="1"/>
  <c r="I74" i="13"/>
  <c r="J74" i="13" s="1"/>
  <c r="K74" i="13" s="1"/>
  <c r="I72" i="13"/>
  <c r="J72" i="13" s="1"/>
  <c r="K72" i="13" s="1"/>
  <c r="P72" i="13" s="1"/>
  <c r="R72" i="13" s="1"/>
  <c r="I73" i="13"/>
  <c r="J73" i="13" s="1"/>
  <c r="K73" i="13" s="1"/>
  <c r="M74" i="13"/>
  <c r="N74" i="13" s="1"/>
  <c r="I74" i="2"/>
  <c r="J74" i="2" s="1"/>
  <c r="K74" i="2" s="1"/>
  <c r="M72" i="2"/>
  <c r="N72" i="2" s="1"/>
  <c r="M74" i="2"/>
  <c r="N74" i="2" s="1"/>
  <c r="I74" i="10"/>
  <c r="J74" i="10" s="1"/>
  <c r="K74" i="10" s="1"/>
  <c r="P74" i="10" s="1"/>
  <c r="R74" i="10" s="1"/>
  <c r="K72" i="10"/>
  <c r="M72" i="10"/>
  <c r="N72" i="10" s="1"/>
  <c r="M73" i="10"/>
  <c r="N73" i="10" s="1"/>
  <c r="M73" i="12"/>
  <c r="N73" i="12" s="1"/>
  <c r="M76" i="12"/>
  <c r="N76" i="12" s="1"/>
  <c r="M75" i="12"/>
  <c r="N75" i="12" s="1"/>
  <c r="M72" i="12"/>
  <c r="N72" i="12" s="1"/>
  <c r="M77" i="12"/>
  <c r="N77" i="12" s="1"/>
  <c r="M74" i="12"/>
  <c r="N74" i="12" s="1"/>
  <c r="I74" i="12"/>
  <c r="J74" i="12" s="1"/>
  <c r="K74" i="12" s="1"/>
  <c r="I75" i="12"/>
  <c r="J75" i="12" s="1"/>
  <c r="K75" i="12" s="1"/>
  <c r="I73" i="12"/>
  <c r="J73" i="12" s="1"/>
  <c r="K73" i="12" s="1"/>
  <c r="P73" i="12" s="1"/>
  <c r="R73" i="12" s="1"/>
  <c r="D32" i="7" s="1"/>
  <c r="I72" i="12"/>
  <c r="J72" i="12" s="1"/>
  <c r="K72" i="12" s="1"/>
  <c r="I76" i="12"/>
  <c r="J76" i="12" s="1"/>
  <c r="K76" i="12" s="1"/>
  <c r="I77" i="12"/>
  <c r="J77" i="12" s="1"/>
  <c r="K77" i="12" s="1"/>
  <c r="P76" i="16" l="1"/>
  <c r="R76" i="16" s="1"/>
  <c r="P74" i="16"/>
  <c r="R74" i="16" s="1"/>
  <c r="P73" i="17"/>
  <c r="R73" i="17" s="1"/>
  <c r="P73" i="10"/>
  <c r="R73" i="10" s="1"/>
  <c r="R77" i="8"/>
  <c r="U77" i="8" s="1"/>
  <c r="P73" i="13"/>
  <c r="R73" i="13" s="1"/>
  <c r="D43" i="7" s="1"/>
  <c r="P72" i="16"/>
  <c r="R72" i="16" s="1"/>
  <c r="K75" i="18"/>
  <c r="Q75" i="18" s="1"/>
  <c r="D36" i="20"/>
  <c r="K77" i="23"/>
  <c r="R77" i="23" s="1"/>
  <c r="R97" i="23" s="1"/>
  <c r="Q93" i="21"/>
  <c r="S93" i="21" s="1"/>
  <c r="P81" i="16"/>
  <c r="R81" i="16" s="1"/>
  <c r="P72" i="2"/>
  <c r="R72" i="2" s="1"/>
  <c r="Q76" i="9"/>
  <c r="S76" i="9" s="1"/>
  <c r="K72" i="6"/>
  <c r="Q72" i="22"/>
  <c r="S72" i="22" s="1"/>
  <c r="P74" i="3"/>
  <c r="R74" i="3" s="1"/>
  <c r="D46" i="7" s="1"/>
  <c r="P75" i="12"/>
  <c r="R75" i="12" s="1"/>
  <c r="D34" i="7" s="1"/>
  <c r="P75" i="16"/>
  <c r="R75" i="16" s="1"/>
  <c r="D12" i="7" s="1"/>
  <c r="Q74" i="9"/>
  <c r="P92" i="14"/>
  <c r="R72" i="14"/>
  <c r="S71" i="22"/>
  <c r="Q91" i="22"/>
  <c r="R72" i="17"/>
  <c r="P72" i="12"/>
  <c r="R72" i="12" s="1"/>
  <c r="K76" i="3"/>
  <c r="P76" i="3" s="1"/>
  <c r="R76" i="3" s="1"/>
  <c r="T77" i="23"/>
  <c r="K73" i="6"/>
  <c r="Q73" i="6" s="1"/>
  <c r="S73" i="6" s="1"/>
  <c r="Q74" i="18"/>
  <c r="S74" i="18" s="1"/>
  <c r="D23" i="7" s="1"/>
  <c r="S75" i="18"/>
  <c r="D24" i="7" s="1"/>
  <c r="K73" i="3"/>
  <c r="P73" i="3" s="1"/>
  <c r="P75" i="3"/>
  <c r="R75" i="3" s="1"/>
  <c r="P77" i="3"/>
  <c r="R77" i="3" s="1"/>
  <c r="K78" i="3"/>
  <c r="P78" i="3" s="1"/>
  <c r="R78" i="3" s="1"/>
  <c r="P72" i="3"/>
  <c r="R72" i="3" s="1"/>
  <c r="Q72" i="6"/>
  <c r="S72" i="6" s="1"/>
  <c r="K75" i="9"/>
  <c r="Q75" i="9" s="1"/>
  <c r="S75" i="9" s="1"/>
  <c r="D26" i="7" s="1"/>
  <c r="S74" i="9"/>
  <c r="D13" i="7"/>
  <c r="D15" i="7"/>
  <c r="D14" i="7"/>
  <c r="Q91" i="21"/>
  <c r="S91" i="21" s="1"/>
  <c r="Q84" i="21"/>
  <c r="S84" i="21" s="1"/>
  <c r="Q80" i="21"/>
  <c r="S80" i="21" s="1"/>
  <c r="Q78" i="21"/>
  <c r="S78" i="21" s="1"/>
  <c r="Q89" i="21"/>
  <c r="S89" i="21" s="1"/>
  <c r="Q94" i="21"/>
  <c r="S94" i="21" s="1"/>
  <c r="Q90" i="21"/>
  <c r="S90" i="21" s="1"/>
  <c r="Q76" i="21"/>
  <c r="S76" i="21" s="1"/>
  <c r="Q75" i="21"/>
  <c r="S75" i="21" s="1"/>
  <c r="Q79" i="21"/>
  <c r="S79" i="21" s="1"/>
  <c r="Q77" i="21"/>
  <c r="S77" i="21" s="1"/>
  <c r="Q92" i="21"/>
  <c r="S92" i="21" s="1"/>
  <c r="Q83" i="21"/>
  <c r="S83" i="21" s="1"/>
  <c r="Q87" i="21"/>
  <c r="S87" i="21" s="1"/>
  <c r="Q74" i="21"/>
  <c r="S74" i="21" s="1"/>
  <c r="Q86" i="21"/>
  <c r="S86" i="21" s="1"/>
  <c r="Q82" i="21"/>
  <c r="S82" i="21" s="1"/>
  <c r="Q81" i="21"/>
  <c r="S81" i="21" s="1"/>
  <c r="Q85" i="21"/>
  <c r="S85" i="21" s="1"/>
  <c r="Q88" i="21"/>
  <c r="S88" i="21" s="1"/>
  <c r="P92" i="4"/>
  <c r="R72" i="4"/>
  <c r="P74" i="15"/>
  <c r="R74" i="15" s="1"/>
  <c r="D38" i="7" s="1"/>
  <c r="P75" i="15"/>
  <c r="R75" i="15" s="1"/>
  <c r="D39" i="7" s="1"/>
  <c r="K73" i="15"/>
  <c r="P73" i="15" s="1"/>
  <c r="R73" i="15" s="1"/>
  <c r="D37" i="7" s="1"/>
  <c r="K76" i="15"/>
  <c r="P76" i="15" s="1"/>
  <c r="R76" i="15" s="1"/>
  <c r="P72" i="15"/>
  <c r="R76" i="8"/>
  <c r="U76" i="8" s="1"/>
  <c r="S78" i="8"/>
  <c r="U78" i="8"/>
  <c r="P72" i="19"/>
  <c r="R72" i="19" s="1"/>
  <c r="P74" i="19"/>
  <c r="R74" i="19" s="1"/>
  <c r="P73" i="19"/>
  <c r="R73" i="19" s="1"/>
  <c r="P74" i="13"/>
  <c r="R74" i="13" s="1"/>
  <c r="R92" i="13" s="1"/>
  <c r="E30" i="1" s="1"/>
  <c r="D42" i="7"/>
  <c r="P74" i="2"/>
  <c r="R74" i="2" s="1"/>
  <c r="R92" i="2" s="1"/>
  <c r="E22" i="1" s="1"/>
  <c r="P72" i="10"/>
  <c r="P77" i="12"/>
  <c r="R77" i="12" s="1"/>
  <c r="P76" i="12"/>
  <c r="R76" i="12" s="1"/>
  <c r="P74" i="12"/>
  <c r="R74" i="12" s="1"/>
  <c r="D33" i="7" s="1"/>
  <c r="D30" i="7"/>
  <c r="R92" i="16" l="1"/>
  <c r="E10" i="1" s="1"/>
  <c r="D11" i="7"/>
  <c r="R92" i="17"/>
  <c r="E12" i="1" s="1"/>
  <c r="P92" i="17"/>
  <c r="S77" i="8"/>
  <c r="P92" i="16"/>
  <c r="C10" i="1" s="1"/>
  <c r="C18" i="1"/>
  <c r="Q93" i="22"/>
  <c r="S91" i="22"/>
  <c r="E18" i="1" s="1"/>
  <c r="D28" i="7"/>
  <c r="T97" i="23"/>
  <c r="E36" i="1" s="1"/>
  <c r="D50" i="7"/>
  <c r="D27" i="7"/>
  <c r="R92" i="14"/>
  <c r="E15" i="1" s="1"/>
  <c r="C36" i="1"/>
  <c r="R99" i="23"/>
  <c r="P94" i="17"/>
  <c r="C12" i="1"/>
  <c r="C15" i="1"/>
  <c r="P94" i="14"/>
  <c r="Q94" i="18"/>
  <c r="C13" i="1" s="1"/>
  <c r="S94" i="18"/>
  <c r="E13" i="1" s="1"/>
  <c r="R73" i="3"/>
  <c r="D45" i="7" s="1"/>
  <c r="P92" i="3"/>
  <c r="P94" i="3" s="1"/>
  <c r="D44" i="7"/>
  <c r="S92" i="6"/>
  <c r="D41" i="7" s="1"/>
  <c r="Q92" i="6"/>
  <c r="Q94" i="6" s="1"/>
  <c r="Q83" i="9"/>
  <c r="Q85" i="9" s="1"/>
  <c r="D25" i="7"/>
  <c r="S83" i="9"/>
  <c r="E14" i="1" s="1"/>
  <c r="P94" i="16"/>
  <c r="D20" i="7"/>
  <c r="D22" i="7"/>
  <c r="D18" i="7"/>
  <c r="D21" i="7"/>
  <c r="D17" i="7"/>
  <c r="D19" i="7"/>
  <c r="Q97" i="21"/>
  <c r="C11" i="1" s="1"/>
  <c r="S97" i="21"/>
  <c r="E11" i="1" s="1"/>
  <c r="D16" i="7"/>
  <c r="R92" i="4"/>
  <c r="E32" i="1" s="1"/>
  <c r="D47" i="7"/>
  <c r="P94" i="4"/>
  <c r="C32" i="1"/>
  <c r="P92" i="15"/>
  <c r="P94" i="15" s="1"/>
  <c r="R72" i="15"/>
  <c r="R92" i="15" s="1"/>
  <c r="E25" i="1" s="1"/>
  <c r="S76" i="8"/>
  <c r="R96" i="8"/>
  <c r="C19" i="1" s="1"/>
  <c r="D29" i="7"/>
  <c r="U96" i="8"/>
  <c r="E19" i="1" s="1"/>
  <c r="P92" i="19"/>
  <c r="C26" i="1" s="1"/>
  <c r="R92" i="19"/>
  <c r="E26" i="1" s="1"/>
  <c r="D35" i="7"/>
  <c r="P92" i="13"/>
  <c r="P94" i="13" s="1"/>
  <c r="P92" i="2"/>
  <c r="P94" i="2" s="1"/>
  <c r="R72" i="10"/>
  <c r="R92" i="10" s="1"/>
  <c r="P92" i="10"/>
  <c r="P92" i="12"/>
  <c r="C23" i="1" s="1"/>
  <c r="D31" i="7"/>
  <c r="R92" i="12"/>
  <c r="E23" i="1" s="1"/>
  <c r="S96" i="8" l="1"/>
  <c r="S98" i="8" s="1"/>
  <c r="C29" i="1"/>
  <c r="Q96" i="18"/>
  <c r="C31" i="1"/>
  <c r="R92" i="3"/>
  <c r="E31" i="1" s="1"/>
  <c r="E29" i="1"/>
  <c r="C14" i="1"/>
  <c r="Q99" i="21"/>
  <c r="C25" i="1"/>
  <c r="D36" i="7"/>
  <c r="P94" i="19"/>
  <c r="C30" i="1"/>
  <c r="C22" i="1"/>
  <c r="E24" i="1"/>
  <c r="D40" i="7"/>
  <c r="P94" i="10"/>
  <c r="C24" i="1"/>
  <c r="P94" i="12"/>
  <c r="D53" i="7" l="1"/>
  <c r="E37" i="1"/>
  <c r="L53" i="7" s="1"/>
  <c r="C37" i="1"/>
  <c r="J37" i="1" s="1"/>
  <c r="J39" i="1" l="1"/>
  <c r="J40" i="1" s="1"/>
  <c r="M53" i="7"/>
</calcChain>
</file>

<file path=xl/sharedStrings.xml><?xml version="1.0" encoding="utf-8"?>
<sst xmlns="http://schemas.openxmlformats.org/spreadsheetml/2006/main" count="3494" uniqueCount="502">
  <si>
    <t>Attachment MM</t>
  </si>
  <si>
    <t>Formula Rate calculation</t>
  </si>
  <si>
    <t xml:space="preserve">     Rate Formula Template</t>
  </si>
  <si>
    <t xml:space="preserve"> </t>
  </si>
  <si>
    <t xml:space="preserve"> Utilizing Attachment O Data</t>
  </si>
  <si>
    <t>Page 1 of 2</t>
  </si>
  <si>
    <t>To be completed in conjunction with Attachment O.</t>
  </si>
  <si>
    <t>(inputs from Attachment O are rounded to whole dollars)</t>
  </si>
  <si>
    <t>(1)</t>
  </si>
  <si>
    <t>(2)</t>
  </si>
  <si>
    <t>(3)</t>
  </si>
  <si>
    <t>(4)</t>
  </si>
  <si>
    <t>Attachment O</t>
  </si>
  <si>
    <t>Line</t>
  </si>
  <si>
    <t>Page, Line, Col.</t>
  </si>
  <si>
    <t>Transmission</t>
  </si>
  <si>
    <t>Allocator</t>
  </si>
  <si>
    <t>No.</t>
  </si>
  <si>
    <t>Gross Transmission Plant - Total</t>
  </si>
  <si>
    <t>Attach O, p 2, line 2 col 5 (Note A)</t>
  </si>
  <si>
    <t>1a</t>
  </si>
  <si>
    <t>Transmission Accumulated Depreciation</t>
  </si>
  <si>
    <t>Net Transmission Plant - Total</t>
  </si>
  <si>
    <t>Line 1 minus Line 1a (Note B)</t>
  </si>
  <si>
    <t>O&amp;M TRANSMISSION EXPENSE</t>
  </si>
  <si>
    <t>Total O&amp;M Allocated to Transmission</t>
  </si>
  <si>
    <t>Attach O, p 3, line 8 col 5</t>
  </si>
  <si>
    <t>3a</t>
  </si>
  <si>
    <t>Transmission O&amp;M</t>
  </si>
  <si>
    <t>Attach O, p 3, line 1 col 5</t>
  </si>
  <si>
    <t>3b</t>
  </si>
  <si>
    <t>Less: LSE Expenses included in above, if any</t>
  </si>
  <si>
    <t>Attach O, p 3, line 1a col 5</t>
  </si>
  <si>
    <t>3c</t>
  </si>
  <si>
    <t>Less: Account 565 included in above, if any</t>
  </si>
  <si>
    <t>Attach O, p 3, line 2 col 5</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</si>
  <si>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</si>
  <si>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</si>
  <si>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</si>
  <si>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</si>
  <si>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</si>
  <si>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</si>
  <si>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</si>
  <si>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</si>
  <si>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</si>
  <si>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</si>
  <si>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</si>
  <si>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</si>
  <si>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</si>
  <si>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</si>
  <si>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</si>
  <si>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</si>
  <si>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</si>
  <si>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</si>
  <si>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</si>
  <si>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</si>
  <si>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</si>
  <si>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</si>
  <si>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</si>
  <si>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</si>
  <si>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</si>
  <si>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</si>
  <si>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</si>
  <si>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Other Expense</t>
  </si>
  <si>
    <t>Sum of line 4b, 6, and 8</t>
  </si>
  <si>
    <t>INCOME TAXES</t>
  </si>
  <si>
    <t>10</t>
  </si>
  <si>
    <t>Total Income Taxes</t>
  </si>
  <si>
    <t>Attach O, p 3, line 27 col 5</t>
  </si>
  <si>
    <t>11</t>
  </si>
  <si>
    <t>Annual Allocation Factor for Income Taxes</t>
  </si>
  <si>
    <t>(line 10 divided by line 2 col 3)</t>
  </si>
  <si>
    <t xml:space="preserve">RETURN </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</si>
  <si>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</si>
  <si>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</si>
  <si>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</si>
  <si>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</si>
  <si>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</si>
  <si>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</si>
  <si>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</si>
  <si>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</si>
  <si>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</si>
  <si>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</si>
  <si>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Multi-Value Project (MVP) Revenue Requirement Calculation</t>
  </si>
  <si>
    <t>(5)</t>
  </si>
  <si>
    <t>(6)</t>
  </si>
  <si>
    <t>(7)</t>
  </si>
  <si>
    <t>(8)</t>
  </si>
  <si>
    <t>(9)</t>
  </si>
  <si>
    <t>(10)</t>
  </si>
  <si>
    <t>(11)</t>
  </si>
  <si>
    <t>(12)</t>
  </si>
  <si>
    <t>(13)</t>
  </si>
  <si>
    <t>(14)</t>
  </si>
  <si>
    <t>(15)</t>
  </si>
  <si>
    <t>(16)</t>
  </si>
  <si>
    <t>Line No.</t>
  </si>
  <si>
    <t>Project Name</t>
  </si>
  <si>
    <t>MTEP Project Number</t>
  </si>
  <si>
    <t>Project Gross Plant</t>
  </si>
  <si>
    <t>Project Accumulated Depreciation</t>
  </si>
  <si>
    <t>Transmission O&amp;M Annual Allocation Factor</t>
  </si>
  <si>
    <t>Annual Allocation for Transmission O&amp;M Expense</t>
  </si>
  <si>
    <t>Other Expense Annual Allocation Factor</t>
  </si>
  <si>
    <t>Annual Allocation for Other Expense</t>
  </si>
  <si>
    <t>Annual Expense Charge</t>
  </si>
  <si>
    <t xml:space="preserve">Project Net Plant </t>
  </si>
  <si>
    <t>Annual Return Charge</t>
  </si>
  <si>
    <t>Project Depreciation Expense</t>
  </si>
  <si>
    <t>Annual Revenue Requirement</t>
  </si>
  <si>
    <t>True-Up Adjustment</t>
  </si>
  <si>
    <t>MVP Annual Adjusted Revenue Requirement</t>
  </si>
  <si>
    <t>(Note C)</t>
  </si>
  <si>
    <t>Page 1 line 4</t>
  </si>
  <si>
    <t>(Col 4 * Col 5)</t>
  </si>
  <si>
    <t>Page 1 line 9</t>
  </si>
  <si>
    <t>(Col 3 * Col 7)</t>
  </si>
  <si>
    <t>(Col 6 + Col 8)</t>
  </si>
  <si>
    <t>(Col 3 - Col 4)</t>
  </si>
  <si>
    <t>(Page 1 line 14)</t>
  </si>
  <si>
    <t>(Col 10 * Col 11)</t>
  </si>
  <si>
    <t>(Note E)</t>
  </si>
  <si>
    <t>(Sum Col. 9, 12 &amp; 13)</t>
  </si>
  <si>
    <t>(Note F)</t>
  </si>
  <si>
    <t>Sum Col. 14 &amp; 15
(Note G)</t>
  </si>
  <si>
    <t>Multi-Value Projects (MVP)</t>
  </si>
  <si>
    <t>1b</t>
  </si>
  <si>
    <t>1c</t>
  </si>
  <si>
    <t>2</t>
  </si>
  <si>
    <t>MVP Total Annual Revenue Requirements</t>
  </si>
  <si>
    <t>Rev. Req. Adj For Attachment O</t>
  </si>
  <si>
    <t>Note</t>
  </si>
  <si>
    <t>Letter</t>
  </si>
  <si>
    <t>A</t>
  </si>
  <si>
    <t>B</t>
  </si>
  <si>
    <t>C</t>
  </si>
  <si>
    <t>Project Gross Plant is the total capital investment for the project calculated in the same method as the gross plant value in line 1 and includes CWIP in rate base when authorized by FERC order less any prefunded AFUDC, if applicable.  This value includes subsequent</t>
  </si>
  <si>
    <t>capital investments required to maintain the facilities to their original capabilities.</t>
  </si>
  <si>
    <t>D</t>
  </si>
  <si>
    <t>Note deliberately left blank.</t>
  </si>
  <si>
    <t>E</t>
  </si>
  <si>
    <t>F</t>
  </si>
  <si>
    <t>True-Up Adjustment is included pursuant to a FERC approved methodology if applicable.</t>
  </si>
  <si>
    <t>G</t>
  </si>
  <si>
    <t>The MVP Annual Revenue Requirement is the value to be used in Schedule 26-A.</t>
  </si>
  <si>
    <t>H</t>
  </si>
  <si>
    <t>The Total General and Common Depreciation Expense excludes any depreciation expense directly associated with a project and thereby included in page 2 column 13.</t>
  </si>
  <si>
    <t>Trans.</t>
  </si>
  <si>
    <t>Annual</t>
  </si>
  <si>
    <t>Owner</t>
  </si>
  <si>
    <t>Rev. Req.</t>
  </si>
  <si>
    <t>AMIL</t>
  </si>
  <si>
    <t>AMMO</t>
  </si>
  <si>
    <t>ATC</t>
  </si>
  <si>
    <t>CWLD</t>
  </si>
  <si>
    <t>CWLP</t>
  </si>
  <si>
    <t>DPC</t>
  </si>
  <si>
    <t>GRE</t>
  </si>
  <si>
    <t>HE</t>
  </si>
  <si>
    <t>IPL</t>
  </si>
  <si>
    <t>ITC</t>
  </si>
  <si>
    <t>ITCM</t>
  </si>
  <si>
    <t>METC</t>
  </si>
  <si>
    <t>MEC</t>
  </si>
  <si>
    <t>MDU</t>
  </si>
  <si>
    <t>MP</t>
  </si>
  <si>
    <t>MPW</t>
  </si>
  <si>
    <t>NIPS</t>
  </si>
  <si>
    <t>NSP</t>
  </si>
  <si>
    <t>OTP</t>
  </si>
  <si>
    <t>SIPC</t>
  </si>
  <si>
    <t>SMP</t>
  </si>
  <si>
    <t>SIGE</t>
  </si>
  <si>
    <t>Total</t>
  </si>
  <si>
    <t>MRET</t>
  </si>
  <si>
    <t>Schedule 26A</t>
  </si>
  <si>
    <t>Summary of Annual Revenue Requirements by Transmission Owner for Multi-Value Projects</t>
  </si>
  <si>
    <t xml:space="preserve"> Utilizing Attachment O-GRE Data</t>
  </si>
  <si>
    <t>Great River Energy</t>
  </si>
  <si>
    <t>To be completed in conjunction with Attachment O-GRE.</t>
  </si>
  <si>
    <t>(inputs from Attachment O-GRE are rounded to whole dollars)</t>
  </si>
  <si>
    <t>Attachment O-GRE</t>
  </si>
  <si>
    <t>Attach O-GRE, p 2, line 2 col 5 (Note A)</t>
  </si>
  <si>
    <t>Attach O-GRE, p 3, line 8 col 5</t>
  </si>
  <si>
    <t>Attach O-GRE, p 3, line 1 col 5</t>
  </si>
  <si>
    <t>Attach O-GRE, p 3, line 1a col 5</t>
  </si>
  <si>
    <t>Attach O-GRE, p 3, line 2 col 5</t>
  </si>
  <si>
    <t>(line 3d divided by line 1a col 3)</t>
  </si>
  <si>
    <t>OTHER O&amp;M EXPENSES</t>
  </si>
  <si>
    <t>GENERAL AND COMMON DEPRECIATION EXPENSE</t>
  </si>
  <si>
    <t>Attach O-GRE, p 3, lines 10 &amp; 11, col 5 (Note H)</t>
  </si>
  <si>
    <t>Sum of lines 4b, 6 and 8</t>
  </si>
  <si>
    <t>Sum of lines 11 and 13</t>
  </si>
  <si>
    <t>14a</t>
  </si>
  <si>
    <t>Annual Allocation Factor for Incentive Return</t>
  </si>
  <si>
    <t>Attach O-GRE, p 4, line 30</t>
  </si>
  <si>
    <t xml:space="preserve">(12a) </t>
  </si>
  <si>
    <t>(12b)</t>
  </si>
  <si>
    <t>(14a)</t>
  </si>
  <si>
    <t xml:space="preserve">Project Gross Plant </t>
  </si>
  <si>
    <t>Annual Incentive Return Charge</t>
  </si>
  <si>
    <t>Annual Revenue Requirement Excluding  Annual Incentive Return Charge</t>
  </si>
  <si>
    <t>(Page 1, line 14a, Col. 4)</t>
  </si>
  <si>
    <t>(Col. 10 * Col. 12a)</t>
  </si>
  <si>
    <t>(Sum Col. 9, 12, 12b &amp; 13)</t>
  </si>
  <si>
    <t>Col. 14 less Col. 12b (Note I)</t>
  </si>
  <si>
    <t>Net Transmission Plant is that identified on page 2 line 14 of Attachment O-GRE and includes any sub lines 14a or 14b etc. and is inclusive of any CWIP, Prefunded AFUDC on CWIP, and Unamortized Balance of Abandoned Plant  included in rate base when authorized by FERC order.  Prefunded AFUDC amount is a reduction to rates base.</t>
  </si>
  <si>
    <t>Project Gross Plant is the total capital investment for the project calculated in the same method as the gross plant value in line 1 and is includes of any CWIP and Prefunded AFUDC on CWIP in rate base when authorized by FERC order less any prefunded AFUDC, if applicable, and when authorized by FERC order.  The Prefunded AFUDC amount is a reduction to rate base.  This value includes subsequent capital investments required to maintain the facilities to their original capabilities.</t>
  </si>
  <si>
    <t>I</t>
  </si>
  <si>
    <t>Annual Incentive Return Charge revenues for FERC-accepted projects utilizing a hypothetical capital structure are not included in Attachment O-GRE, page 3, line 30a, column 5 and page 4 lines 35 &amp; 36b.</t>
  </si>
  <si>
    <t>MRES</t>
  </si>
  <si>
    <t>(11a)</t>
  </si>
  <si>
    <t>(Pg 1 line 15)  (Note J)</t>
  </si>
  <si>
    <t>Equals the return using the MRES actual capital structure.</t>
  </si>
  <si>
    <t>J</t>
  </si>
  <si>
    <t>This is the incentive return for projets receiving the hypothetical capital structure return (HCSR).</t>
  </si>
  <si>
    <t>K</t>
  </si>
  <si>
    <t>The projects listed include projects that qualify for 100% CWIP recovery.  These projects do not include any AFUDC in the CWIP balances or plant in-service balances</t>
  </si>
  <si>
    <t>L</t>
  </si>
  <si>
    <t>The plant listed includes any unamortized balances related to the recovery of abandoned plant costs for the projects approved by FERC.  No abandoned plant costs will be included until approved by FERC under a separate docket.</t>
  </si>
  <si>
    <t>Attachment MM-MRES</t>
  </si>
  <si>
    <t>To be completed in conjunction with Attachment O-MRES.</t>
  </si>
  <si>
    <t>Attach O, p 2, line 2 + 2a col 5 (Note A)</t>
  </si>
  <si>
    <t>Return on Rate Base (Note I)</t>
  </si>
  <si>
    <t xml:space="preserve"> Utilizing Attachment O-MRES Data</t>
  </si>
  <si>
    <t>(Col 10 * (Col 11 + Col 11a))</t>
  </si>
  <si>
    <t>Net Transmission Plant is that identified on page 2 line 14 of Attachment O and includes any sub lines 14a or 14b etc. and is inclusive of any CWIP included in rate base when authorized by FERC order.</t>
  </si>
  <si>
    <t>Project Gross Plant is the total capital investment for the project calculated in the same method as the gross plant value in line 1 and includes CWIP in rate base when authorized by FERC order.  This value includes subsequent</t>
  </si>
  <si>
    <t>For  the 12 months ended 12/31/2012</t>
  </si>
  <si>
    <t>MTEP11</t>
  </si>
  <si>
    <t>MTEP10</t>
  </si>
  <si>
    <t>MVP</t>
  </si>
  <si>
    <t>Project</t>
  </si>
  <si>
    <t>Revenue</t>
  </si>
  <si>
    <t>Requirement</t>
  </si>
  <si>
    <t>Duke Energy Indiana</t>
  </si>
  <si>
    <t>Northern Indiana Public Service Co.</t>
  </si>
  <si>
    <t>1d</t>
  </si>
  <si>
    <t>1e</t>
  </si>
  <si>
    <t>1f</t>
  </si>
  <si>
    <t>1g</t>
  </si>
  <si>
    <t>Schedule 26-A</t>
  </si>
  <si>
    <t>Check</t>
  </si>
  <si>
    <t>Should = zero</t>
  </si>
  <si>
    <t>CIN</t>
  </si>
  <si>
    <t>Summary of Annual Revenue Requirements by Transmission Owner by Project for Multi-Value Projects</t>
  </si>
  <si>
    <t>Description</t>
  </si>
  <si>
    <t>Billing</t>
  </si>
  <si>
    <t>Start</t>
  </si>
  <si>
    <t>Date</t>
  </si>
  <si>
    <t>End</t>
  </si>
  <si>
    <t>MISO</t>
  </si>
  <si>
    <t>Board</t>
  </si>
  <si>
    <t>Approval</t>
  </si>
  <si>
    <t>Used for Revenue Allocation of Schedules 7, 8 and 9</t>
  </si>
  <si>
    <t>DEI</t>
  </si>
  <si>
    <t>WOLV</t>
  </si>
  <si>
    <t>SMMPA</t>
  </si>
  <si>
    <t>Vect</t>
  </si>
  <si>
    <t>Adair - Ottumwa 345</t>
  </si>
  <si>
    <t>Michigan Thumb Wind Zone</t>
  </si>
  <si>
    <t>Dec. 2011</t>
  </si>
  <si>
    <t>Dec. 2010</t>
  </si>
  <si>
    <t>Reynolds to Greentown 765 kV line</t>
  </si>
  <si>
    <t>Brookings SD -SE Twin Cities 345 kV</t>
  </si>
  <si>
    <t>Ellendale to Big Stone South</t>
  </si>
  <si>
    <t>Big Stone South to Brookings</t>
  </si>
  <si>
    <t>Winco-Lime Creek-Emery-Blackhawk-Hazelton</t>
  </si>
  <si>
    <t>Lakefield-Burt &amp; Sheldon-Webseter 345 kV line</t>
  </si>
  <si>
    <t>Reynolds to E. Winnamac to Burr Oak to Hiple</t>
  </si>
  <si>
    <t>New Pawnee to PANA 345kV line</t>
  </si>
  <si>
    <t>Pleasant Prairie-Zion Energy Center 345 kV line</t>
  </si>
  <si>
    <t>Pana-Mt. Zion-Kansas-Sugar Creek 345 kV line</t>
  </si>
  <si>
    <t>Sidney to Rising 345 kV line</t>
  </si>
  <si>
    <t>N LaCrosse-N Madison-Cardinal-Spring Green</t>
  </si>
  <si>
    <t>Palmyra-Quincy-Meredosia-Ipava&amp; Meredosia</t>
  </si>
  <si>
    <t>Fargo-Oak Grove 345 kV line</t>
  </si>
  <si>
    <t>West Adair-Palmyra Tap 345 kV line</t>
  </si>
  <si>
    <t>Attachment MM Gross Transmission Plant by Transmission Owner</t>
  </si>
  <si>
    <t>GRE Incentive</t>
  </si>
  <si>
    <t>Total Incentive</t>
  </si>
  <si>
    <t>Amount used in Attachment O under the "Summary" tab</t>
  </si>
  <si>
    <t>ATXI</t>
  </si>
  <si>
    <t>Attach O, p 2, line 2 + 18a col 5 (Note A)</t>
  </si>
  <si>
    <t>Attach O, p 3, line 1a col 5, if any</t>
  </si>
  <si>
    <t>Attach O, p 3, line 2 col 5, if any</t>
  </si>
  <si>
    <t>HYPOTHETICAL CAPITAL STRUCTURE (HCS) RETURN</t>
  </si>
  <si>
    <t>15</t>
  </si>
  <si>
    <t xml:space="preserve">Annual Allocation Factor HCS Return (Note J) </t>
  </si>
  <si>
    <t>Attach O, p 4, line 30e</t>
  </si>
  <si>
    <t>Annual Allocation Factor for HCS Return</t>
  </si>
  <si>
    <t>(Page 1 line 15) (Note J)</t>
  </si>
  <si>
    <t>(Col 10 * (Col 11 + 11a))</t>
  </si>
  <si>
    <t>Project Depreciation Expense is the actual value booked for the project and included in the Depreciation Expense in Attachment O page 3, line 12.</t>
  </si>
  <si>
    <t>Equals the return based on the actual capital structure (ACS)</t>
  </si>
  <si>
    <t>Equals the incremental return for projects with hypothetical capital structure (HCS) approval.</t>
  </si>
  <si>
    <t>UPLS</t>
  </si>
  <si>
    <t>CMMPA (UPLS)</t>
  </si>
  <si>
    <t xml:space="preserve">Attachment MM Allocated Gross Transmission  Plant (Exclude CWIP) </t>
  </si>
  <si>
    <t>Gross Plant</t>
  </si>
  <si>
    <r>
      <t>Attachment MM</t>
    </r>
    <r>
      <rPr>
        <sz val="11"/>
        <color theme="1"/>
        <rFont val="Calibri"/>
        <family val="2"/>
        <scheme val="minor"/>
      </rPr>
      <t>-CMMPA Agency</t>
    </r>
  </si>
  <si>
    <t xml:space="preserve"> Utilizing Attachment O-CMMPA Agency</t>
  </si>
  <si>
    <t>CMMPA Agency</t>
  </si>
  <si>
    <t>To be completed in conjunction with Attachment O-CMMPA Agency</t>
  </si>
  <si>
    <t>(inputs are rounded to whole dollars)</t>
  </si>
  <si>
    <t>Attach O-CMMPA Agency, p 2, line 2 + 2a + 18a + 23c col 5 (Note A)</t>
  </si>
  <si>
    <t xml:space="preserve">Line 1 minus Line 1a (Note B) </t>
  </si>
  <si>
    <r>
      <t xml:space="preserve">O&amp;M </t>
    </r>
    <r>
      <rPr>
        <sz val="11"/>
        <color theme="1"/>
        <rFont val="Calibri"/>
        <family val="2"/>
        <scheme val="minor"/>
      </rPr>
      <t>TRANSMISSION EXPENSE</t>
    </r>
  </si>
  <si>
    <t>Attach O-CMMPA Agency, p 3, line 8 col 5</t>
  </si>
  <si>
    <t>Attach O-CMMPA Agency, p 3, line 1 col 5</t>
  </si>
  <si>
    <t>Attach O-CMMPA Agency, p 3, line 1a col 5, if any</t>
  </si>
  <si>
    <t>Attach O-CMMPA Agency, p 3, line 2 col 5</t>
  </si>
  <si>
    <t>Attach O-CMMPA Agency, p 3, lines 10 &amp; 11, col 5 (Note H)</t>
  </si>
  <si>
    <t>Attach O-CMMPA Agency, p 3, line 20 col 5</t>
  </si>
  <si>
    <t>Attach O-CMMPA Agency, p 3, line 27 col 5</t>
  </si>
  <si>
    <r>
      <t>Return on Rate Base (</t>
    </r>
    <r>
      <rPr>
        <sz val="11"/>
        <color theme="1"/>
        <rFont val="Calibri"/>
        <family val="2"/>
        <scheme val="minor"/>
      </rPr>
      <t>Note I)</t>
    </r>
  </si>
  <si>
    <t>Attach O-CMMPA Agency, p 3, line 28 col 5</t>
  </si>
  <si>
    <t>Attach O-CMMPA Agency, p 4, line 30d col 5</t>
  </si>
  <si>
    <t>Receiving the HCSR</t>
  </si>
  <si>
    <t>Annual Allocation Factor Premium for Incentive Return</t>
  </si>
  <si>
    <t>Note K &amp; L</t>
  </si>
  <si>
    <t>(Pg 1 line 15, Col 4)  (Note J)</t>
  </si>
  <si>
    <t>Rev. Req. Adj For Attachment O-CMMPA Agency</t>
  </si>
  <si>
    <t>Gross Transmission Plant is that identified on page 2 line 2 of Attachment O-CMMPA Agency and includes any sub lines 2a or 2b etc. and is inclusive of any CWIP included in rate base when authorized by FERC order</t>
  </si>
  <si>
    <r>
      <t>Net Transmission Plant is that identified on page 2 line 14 of Attachment O-</t>
    </r>
    <r>
      <rPr>
        <sz val="11"/>
        <color theme="1"/>
        <rFont val="Calibri"/>
        <family val="2"/>
        <scheme val="minor"/>
      </rPr>
      <t>CMMPA Agency and includes any sub lines 14a or 14b etc. and is inclusive of any CWIP included in rate base when authorized by FERC order.</t>
    </r>
  </si>
  <si>
    <r>
      <t>Project Depreciation Expense is the actual value booked for the project and included in the Depreciation Expense in Attachment O-</t>
    </r>
    <r>
      <rPr>
        <sz val="11"/>
        <color theme="1"/>
        <rFont val="Calibri"/>
        <family val="2"/>
        <scheme val="minor"/>
      </rPr>
      <t>CMMPA Agency page 3 line 12.</t>
    </r>
  </si>
  <si>
    <r>
      <t>True-Up Adjustment is included pursuant to a FERC approved methodology</t>
    </r>
    <r>
      <rPr>
        <sz val="12"/>
        <color rgb="FFFF0000"/>
        <rFont val="Arial MT"/>
      </rPr>
      <t xml:space="preserve">, </t>
    </r>
    <r>
      <rPr>
        <sz val="11"/>
        <color theme="1"/>
        <rFont val="Calibri"/>
        <family val="2"/>
        <scheme val="minor"/>
      </rPr>
      <t>if applicable.</t>
    </r>
  </si>
  <si>
    <r>
      <t>The Total General and Common Depreciation Expense excludes any depreciation expense directly associated with a project and thereby included in page 2 column</t>
    </r>
    <r>
      <rPr>
        <sz val="11"/>
        <color theme="1"/>
        <rFont val="Calibri"/>
        <family val="2"/>
        <scheme val="minor"/>
      </rPr>
      <t xml:space="preserve"> 13.</t>
    </r>
  </si>
  <si>
    <t>Return using the CMMPA actual capital structure.</t>
  </si>
  <si>
    <t>This is the premium for projects receiving the Hypothetical Capital Structure Return (HCSR).</t>
  </si>
  <si>
    <t>The projects listed include projects that qualify for 100% CWIP recovery.  These projects do not include any AFUDC in the CWIP balances or plant in-service balances.</t>
  </si>
  <si>
    <t xml:space="preserve"> Utilizing Attachment O - ATCLLC Data</t>
  </si>
  <si>
    <t>To be completed in conjunction with Attachment O - ATCLLC.</t>
  </si>
  <si>
    <t>(inputs from Attachment O - ATCLLC are rounded to whole dollars)</t>
  </si>
  <si>
    <t>Attachment MM - ATCLLC</t>
  </si>
  <si>
    <t>Attachment O - ATCLLC</t>
  </si>
  <si>
    <t>Attach O - ATCLLC, p 2, line 2a and 2b col 5 (Note A)</t>
  </si>
  <si>
    <t>Attach O - ATCLLC, p 2, line 8a and 8b col 5 (Note A)</t>
  </si>
  <si>
    <t>Attach O - ATCLLC, p 3, line 8 col 5</t>
  </si>
  <si>
    <t>Attach O - ATCLLC, p 3, line 1 col 5</t>
  </si>
  <si>
    <t>3a1</t>
  </si>
  <si>
    <t>Less Preliminary Survey and Investigation Adjustment (Note I)</t>
  </si>
  <si>
    <t>Preliminary and Survey Expense included in</t>
  </si>
  <si>
    <t>Line 3a minus Lines 3a1, 3b minus Line 3c</t>
  </si>
  <si>
    <t>Line 3 minus Lines 3d and 3a1</t>
  </si>
  <si>
    <t>Attach O - ATCLLC, p 3, lines 10 &amp; 11, col 5 (Note H)</t>
  </si>
  <si>
    <t>Attach O - ATCLLC, p 3, line 20 col 5</t>
  </si>
  <si>
    <t>Attach O - ATCLLC, p 3, line 27 col 5</t>
  </si>
  <si>
    <t>Attach O - ATCLLC, p 3, line 28 col 5</t>
  </si>
  <si>
    <t>(13a)</t>
  </si>
  <si>
    <t>Preliminary Survey and Investigation Expense</t>
  </si>
  <si>
    <t>(Sum Col. 9, 12, 13 &amp; 13a)</t>
  </si>
  <si>
    <t>(Note J)</t>
  </si>
  <si>
    <t>Project Gross Plant is the total capital investment for the project calculated in the same method as the gross plant value in line 1 and includes CWIP in rate base.  This value includes subsequent capital investments required to maintain the facilities to their original capabilities.</t>
  </si>
  <si>
    <t>Project Depreciation Expense is the actual value booked for the project and included in the Depreciation Expense in Attachment O - ATCLLC page 3 line 12.</t>
  </si>
  <si>
    <t>True-Up Adjustment is included pursuant Attachment MM - ATCLLC Annual True-up Procedure.</t>
  </si>
  <si>
    <t>Preliminary Survey and Investigation expense (pre-certification) equals the actual value booked, or projected to be booked for forward-looking rate periods, for all of the MISO approved projects and included in Attachment O - ATCLLC, Page 3, Line 1, Column 5.</t>
  </si>
  <si>
    <t>Preliminary Survey and Investigation expense (pre-certification) equals the actual value booked, or projected to be booked for forward-looking rate periods, for each of the MISO approved MVP Projects and included in Attachment O - ATCLLC, Page 3, Line 1, Column 5.</t>
  </si>
  <si>
    <t>Attach O, p 2, line 8 col 5</t>
  </si>
  <si>
    <t>Attachment MM - ATXI</t>
  </si>
  <si>
    <t>True-Up Adjustment is included pursuant to a FERC approved methodology, if applicable.</t>
  </si>
  <si>
    <t>Net Transmission Plant is that identified on page 2 line 14 of Attachment O - ATXI and includes any sub lines 14a or 14b etc. and is inclusive of any CWIP included in rate base when authorized by FERC order.</t>
  </si>
  <si>
    <t>Gross Transmission Plant is that identified on page 2 line 2 of Attachment O - ATXI and includes any sub lines 2a or 2b etc. and is inclusive of any CWIP included in rate base when authorized by FERC order.</t>
  </si>
  <si>
    <t>Attachment MM - GRE</t>
  </si>
  <si>
    <r>
      <t>Attach O, p 2, line 8 + 8a</t>
    </r>
    <r>
      <rPr>
        <b/>
        <sz val="12"/>
        <rFont val="Arial"/>
        <family val="2"/>
      </rPr>
      <t xml:space="preserve"> </t>
    </r>
    <r>
      <rPr>
        <sz val="12"/>
        <rFont val="Arial"/>
        <family val="2"/>
      </rPr>
      <t>col 5</t>
    </r>
  </si>
  <si>
    <t>Rev. Req. Adj For Attachment O - MRES</t>
  </si>
  <si>
    <t>Attachment MM - MRES</t>
  </si>
  <si>
    <t>Attach O-CMMPA Agency, p 2, line 8 + 8a col 5</t>
  </si>
  <si>
    <t>American Transmission Company LLC</t>
  </si>
  <si>
    <t>Attach O - ATCLLC, p 3, line 1a col 5</t>
  </si>
  <si>
    <t>Attach O - ATCLLC, p 3, line 2 col 5</t>
  </si>
  <si>
    <t>Gross Transmission Plant is that identified on page 2 lines 2a and 2b of Attachment O - ATCLLC and is inclusive of any CWIP included in rate base. Transmission  Accumulated Depreciation comports with this Note A and Note B below.</t>
  </si>
  <si>
    <t>Net Transmission Plant is that identified on page 2 lines 14a and 14b of Attachment O - ATCLLC and is inclusive of any CWIP included in rate base.</t>
  </si>
  <si>
    <t>Attach O - MRES, p 4, line 30 col 5</t>
  </si>
  <si>
    <t xml:space="preserve">less any prefunded AFUDC, if applicable.  Line 1 should also include any Unamortized Regulatory Asset amount from page 2 line 23c of Attachment O-CMMPA Agency. </t>
  </si>
  <si>
    <t>Total Construction</t>
  </si>
  <si>
    <t>Expenditures</t>
  </si>
  <si>
    <t>To be completed in conjunction with Attachment O-ATXI.</t>
  </si>
  <si>
    <t>The MVP Annual Revenue Requirement is the value to be used in Schedules 26-A and 39.</t>
  </si>
  <si>
    <t>Project Depreciation Expense is the actual value booked for the project and included in the Depreciation Expense in Attachment O-MRES page 3 line 12.</t>
  </si>
  <si>
    <t>Net Transmission Plant is that identified on page 2 line 14 of Attachment O-MRES and includes any sub lines 14a or 14b etc. and is inclusive of any CWIP included in rate base when authorized by FERC order.</t>
  </si>
  <si>
    <t>Gross Transmission Plant is that identified on page 2 line 2 of Attachment O-MRES and includes any sub lines 2a or 2b etc. and is inclusive of any CWIP included in rate base when authorized by FERC order less any prefunded AFUDC, if applicable.</t>
  </si>
  <si>
    <t>1h</t>
  </si>
  <si>
    <t>1i</t>
  </si>
  <si>
    <t>1j</t>
  </si>
  <si>
    <t>2237 CWIP</t>
  </si>
  <si>
    <t>2239 CWIP</t>
  </si>
  <si>
    <t>3017 CWIP</t>
  </si>
  <si>
    <t>3022 CWIP</t>
  </si>
  <si>
    <t>3169 CWIP</t>
  </si>
  <si>
    <t>2248 CWIP</t>
  </si>
  <si>
    <t>3170 CWIP</t>
  </si>
  <si>
    <t>1k</t>
  </si>
  <si>
    <t>1l</t>
  </si>
  <si>
    <t>1m</t>
  </si>
  <si>
    <t>1n</t>
  </si>
  <si>
    <t>MTEP12</t>
  </si>
  <si>
    <t>True-Up</t>
  </si>
  <si>
    <t>Adjustment</t>
  </si>
  <si>
    <t>Net Annual</t>
  </si>
  <si>
    <t>not included in column "C" total</t>
  </si>
  <si>
    <t>Check Should be zero</t>
  </si>
  <si>
    <t>Difference should be CWIP balance</t>
  </si>
  <si>
    <t>Difference should be CWIP balance, excluding AFUDC</t>
  </si>
  <si>
    <t>2237 PIS - NO HCS</t>
  </si>
  <si>
    <t>2237 LAND - NO HCS</t>
  </si>
  <si>
    <t>2239 PIS - NO HCS</t>
  </si>
  <si>
    <t>2239 LAND - NO HCS</t>
  </si>
  <si>
    <t>2248 PIS - NO HCS</t>
  </si>
  <si>
    <t>2248 LAND - NO HCS</t>
  </si>
  <si>
    <t>3017 PIS - NO HCS</t>
  </si>
  <si>
    <t>3017 LAND - NO HCS</t>
  </si>
  <si>
    <t>3022 LAND - NO HCS</t>
  </si>
  <si>
    <t>3022 PIS - NO HCS</t>
  </si>
  <si>
    <t>3169 PIS - NO HCS</t>
  </si>
  <si>
    <t>3169 LAND - NO HCS</t>
  </si>
  <si>
    <t>1o</t>
  </si>
  <si>
    <t>1p</t>
  </si>
  <si>
    <t>1q</t>
  </si>
  <si>
    <t>1r</t>
  </si>
  <si>
    <t>1s</t>
  </si>
  <si>
    <t>1t</t>
  </si>
  <si>
    <t>1u</t>
  </si>
  <si>
    <t>3170 PIS - NO HCS</t>
  </si>
  <si>
    <t>3170 LAND - NO HCS</t>
  </si>
  <si>
    <t>Annual Allocation Factor for Return ASCR</t>
  </si>
  <si>
    <t>Annual Allocation Factor for Incentive Return on Projects</t>
  </si>
  <si>
    <t>Project Gross Plant is the total capital investment for the project calculated in the same method as the gross plant value in line 1 and includes CWIP in rate base when authorized by FERC order less any prefunded AFUDC.  Project Gross Plant also includes any Unamortized Regulatory Asset amount from page 2 line 23c of Attachment O-CMMPA Agency.  Project Gross Plant also includes any Unamortized Regulatory Asset amount from page 2 line 23c of Attachment O - CMMPA Agency.  This value includes subsequent capital investments required to maintain the facilities to their original capabilities.</t>
  </si>
  <si>
    <t>2237 PIS</t>
  </si>
  <si>
    <t>2239 PIS</t>
  </si>
  <si>
    <t>3017 PIS</t>
  </si>
  <si>
    <t>3022 PIS</t>
  </si>
  <si>
    <t>3169 PIS</t>
  </si>
  <si>
    <t>AFUDC (IN SERVICE)</t>
  </si>
  <si>
    <t>MISO NOTE: USED IN REVENUE DISTRIBUTION CALCULATION FOR SCH 7/8/9</t>
  </si>
  <si>
    <r>
      <t>Attachment MM</t>
    </r>
    <r>
      <rPr>
        <sz val="11"/>
        <color theme="1"/>
        <rFont val="Calibri"/>
        <family val="2"/>
        <scheme val="minor"/>
      </rPr>
      <t xml:space="preserve"> - DPC</t>
    </r>
  </si>
  <si>
    <t>For  the 12 months ended 12/31/___</t>
  </si>
  <si>
    <t xml:space="preserve"> Utilizing Attachment O - DPC Data</t>
  </si>
  <si>
    <t>Dairyland Power Cooperative</t>
  </si>
  <si>
    <t>To be completed in conjunction with Attachment O - DPC.</t>
  </si>
  <si>
    <t>Attachment O - DPC</t>
  </si>
  <si>
    <t>Attach O, p 2, lines 2 + 2a + 2b col 5 (Note A)</t>
  </si>
  <si>
    <t>Attach O, p 2, lines 8 + 8a + 8b col 5</t>
  </si>
  <si>
    <r>
      <t>3</t>
    </r>
    <r>
      <rPr>
        <sz val="11"/>
        <color theme="1"/>
        <rFont val="Calibri"/>
        <family val="2"/>
        <scheme val="minor"/>
      </rPr>
      <t>b</t>
    </r>
  </si>
  <si>
    <r>
      <t>3</t>
    </r>
    <r>
      <rPr>
        <sz val="11"/>
        <color theme="1"/>
        <rFont val="Calibri"/>
        <family val="2"/>
        <scheme val="minor"/>
      </rPr>
      <t>c</t>
    </r>
  </si>
  <si>
    <r>
      <t>Line 3a minus Line 3b</t>
    </r>
    <r>
      <rPr>
        <strike/>
        <sz val="12"/>
        <rFont val="Arial"/>
        <family val="2"/>
      </rPr>
      <t xml:space="preserve"> </t>
    </r>
  </si>
  <si>
    <t>(Line 3c divided by line 1a, col 3)</t>
  </si>
  <si>
    <t>Line 3 minus Line 3c</t>
  </si>
  <si>
    <t>Attach O, p 4, line 29e col 5</t>
  </si>
  <si>
    <r>
      <t xml:space="preserve">Attachment MM </t>
    </r>
    <r>
      <rPr>
        <sz val="11"/>
        <color theme="1"/>
        <rFont val="Calibri"/>
        <family val="2"/>
        <scheme val="minor"/>
      </rPr>
      <t>- DPC</t>
    </r>
  </si>
  <si>
    <t>Allocation Factor for Incentive Return</t>
  </si>
  <si>
    <t>Note K</t>
  </si>
  <si>
    <t>(Pg 1 line 15)
(Note J)</t>
  </si>
  <si>
    <t>Project 2</t>
  </si>
  <si>
    <t>P2</t>
  </si>
  <si>
    <t>Project 3</t>
  </si>
  <si>
    <t>P3</t>
  </si>
  <si>
    <t xml:space="preserve">Rev. Req. Adj For Attachment O - DPC </t>
  </si>
  <si>
    <r>
      <t>Gross Transmission Plant is that identified on page 2 line</t>
    </r>
    <r>
      <rPr>
        <sz val="11"/>
        <color theme="1"/>
        <rFont val="Calibri"/>
        <family val="2"/>
        <scheme val="minor"/>
      </rPr>
      <t>s 2 + 2a + 2b of Attachment O - DPC.</t>
    </r>
  </si>
  <si>
    <r>
      <t>Net Transmission Plant is that identified on page 2 line</t>
    </r>
    <r>
      <rPr>
        <sz val="11"/>
        <color theme="1"/>
        <rFont val="Calibri"/>
        <family val="2"/>
        <scheme val="minor"/>
      </rPr>
      <t>s 14 +14a + 14b of Attachment O - DPC.</t>
    </r>
  </si>
  <si>
    <r>
      <t>Project Gross Plant is the total capital investment for the project calculated in the same method as the gross plant value in line 1</t>
    </r>
    <r>
      <rPr>
        <sz val="11"/>
        <color theme="1"/>
        <rFont val="Calibri"/>
        <family val="2"/>
        <scheme val="minor"/>
      </rPr>
      <t xml:space="preserve">. </t>
    </r>
  </si>
  <si>
    <t xml:space="preserve"> This value includes subsequent capital investments required to maintain the facilities to their original capabilities.</t>
  </si>
  <si>
    <r>
      <t xml:space="preserve">Project Depreciation Expense is the actual value booked for the project and included in the Depreciation Expense in Attachment O </t>
    </r>
    <r>
      <rPr>
        <sz val="11"/>
        <color theme="1"/>
        <rFont val="Calibri"/>
        <family val="2"/>
        <scheme val="minor"/>
      </rPr>
      <t>- DPC page 3 line 12.  This line will also include any amortization of abandoned plant cost that have been approved for recovery by FERC.  No abandoned plant costs will be included until approved by FERC under a separate docket.</t>
    </r>
  </si>
  <si>
    <t>Equals the return using the DPC actual capital structure.</t>
  </si>
  <si>
    <t>This is the incentive return for projects receiving the hypothetical capital structure return 2 (HCSR2).</t>
  </si>
  <si>
    <t>If applicable.  References to Attachment O "Column 5" throughout this tempalte is an illustrative column designation intended to refernce the appropriate right-most column in Attachment O which position may vary by company.</t>
  </si>
  <si>
    <t>For Transmission Owners using an Attachment O based on either EIA Form 412 Cash Flow or RUS Form 12 Cash Flow, the Annual Allocation Factor for Transmission O &amp; M shall be line 3 divided by line 1, col 3 of the Attachment MM template.</t>
  </si>
  <si>
    <t>Transmission Accumulated Depreciation that is identified on page 2 line 8 of Attachment O less any amortized prefunded AFUDC balance, if applicable.</t>
  </si>
  <si>
    <t xml:space="preserve"> Project Accumulated Depreciation for the project is calculated in the same method as the Transmission Accumulated Depreciation value in line 1a.</t>
  </si>
  <si>
    <t>(Note K)</t>
  </si>
  <si>
    <t>Transmission Accumulated Depreciation that is identified on page 2 line 8 of Attachment O-GRE less any amortized prefunded AFUDC balance, if applicable.</t>
  </si>
  <si>
    <t>MTEP 11</t>
  </si>
  <si>
    <t>Attach O, p 2, line 8 col 5 (Note J)</t>
  </si>
  <si>
    <t>Project Depreciation Expense is the actual value booked for the project and included in the Depreciation Expense in Attachment O page 3 line 12, less any prefunded AFUDC amortization, if applicable, related to the project.</t>
  </si>
  <si>
    <t>Gross Transmission Plant is that identified on page 2 line 2 of Attachment O and includes any sub lines 2a or 2b etc. and is inclusive of any CWIP included in rate base when authorized by FERC order less any prefunded AFUDC associated with gross plant and CWIP,</t>
  </si>
  <si>
    <t>Gross Transmission Plant is that identified on page 2 line 2 of Attachment O and includes any sub lines 2a or 2b etc. and is inclusive of any CWIP included in rate base when authorized by FERC order less any prefunded AFUDC associated with gross</t>
  </si>
  <si>
    <t>plant and CWIP, if applicable.  References to Attachment O "Column 5" throughout this tempalte is an illustrative column designation intended to refernce the appropriate right-most column in Attachment O which position may vary by company.</t>
  </si>
  <si>
    <t>Attach O-GRE, p 2, line 8 col 5 (Note J)</t>
  </si>
  <si>
    <t>Gross Transmission Plant is that identified on page 2 line 2 of Attachment O-GRE and includes any sub lines 2a or 2b etc. and is inclusive of any CWIP and Prefunded AFUDC on CWIP included in rate base when authorized by FERC order less any prefunded AFUDC associated with gross plant and CWIP, if applicable.</t>
  </si>
  <si>
    <t>Project Depreciation Expense is the actual value booked for the project and included in the Depreciation Expense in Attachment O-GRE page 3 line 12, less any prefunded AFUDC amortization, if applicable, related to the project..</t>
  </si>
  <si>
    <t>CWIP, If applicable.  References to Attachment O "Column 5" throughout this tempalte is an illustrative column designation intended to refernce the appropriate right-most column in Attachment O which position may vary by company.</t>
  </si>
  <si>
    <t>Gross Transmission Plant is that identified on page 2 line 2 of Attachment O and includes any sub lines 2a or 2b etc. and is inclusive of any CWIP included in rate base when authorized by FERC order less any prefunded AFUDC associated with gross plant and</t>
  </si>
  <si>
    <t>and CWIP, If applicable.  References to Attachment O "Column 5" throughout this tempalte is an illustrative column designation intended to refernce the appropriate right-most column in Attachment O which position may vary by company.</t>
  </si>
  <si>
    <t>Gross Transmission Plant is that identified on page 2 line 2 of Attachment O and includes any sub lines 2a or 2b etc. and is inclusive of any CWIP included in rate base when authorized by FERC order less any prefunded AFUDC associated with gross plant</t>
  </si>
  <si>
    <t>Attachment MM - WPPI Energy</t>
  </si>
  <si>
    <t>For the 12 months ended 12/31/2015</t>
  </si>
  <si>
    <t>WPPI Energy</t>
  </si>
  <si>
    <t>Attach O, p 2, line 2, 2a, 2b, 23a, 23b, 23c, and 23d col 5 (Note A)</t>
  </si>
  <si>
    <t>Attach O, p 2, line 8, 8a, and 8b col 5 (Note J)</t>
  </si>
  <si>
    <t>Attach O p 3, line 1 less line 2a plus lines 7b and 7c col 5</t>
  </si>
  <si>
    <t>Attach O, p 4, line 32b</t>
  </si>
  <si>
    <t>Annual Allocation Factor for Incentive Return HCSR2</t>
  </si>
  <si>
    <t>(Page 1, line 15, Col. 4)</t>
  </si>
  <si>
    <t>Gross Transmission Plant is that identified on page 2 lines 2, 2a, and 2b of Attachment O-WPPI and is inclusive of any CWIP included in rate base when authorized by FERC order less any prefunded AFUDC, if applicable.  Line 1 should also include any Unamrotized Regulatory Asset amount from page 2, lines 23c and 23d, and any Unamortized Balance of Abandoned plant from page 2, line 23a and 23b of Attachment O - WPPI.</t>
  </si>
  <si>
    <t>Net Transmission Plant is that identified on page 2 lines 14, 14a, and 14b of Attachment O-WPPI and includes any sub lines 14a or 14b etc. and is inclusive of any unamortized balance of abandoned plant, unamortized regulatory assets, and CWIP included in rate base when authorized by FERC order.</t>
  </si>
  <si>
    <t>Project Gross Plant is the total capital investment for the project calculated in the same method as the gross plant value in line 1 and includes CWIP in rate base less any prefunded AFUDC, if applicable.  Project Gross Plant also includes any Unamortized Regulatory Asset from page 2 line 23d and any Unamortized Balance of Abandoned Plant  from page 2 line 23b of Attachment O - WPPI related to the Badger Coulee Project.  This value includes subsequent capital investments required to maintain the facilities to their original capabilities.</t>
  </si>
  <si>
    <t>Project Depreciation Expense is the actual value booked for the project and included in the Depreciation Expense in Attachment O-WPPI page 3 line 12, less any prefunded AFUDC amortization, if applicable, related to the project..  For the Badger Coulee Project only, is inclusive of any amount entered in Attachment O - WPPI page 3, line 9b related to the Badger Coulee Project.</t>
  </si>
  <si>
    <t>Transmission Accumulated Depreciation that is identified on page 2 line 8 through 8b of Attachment O-WPPI less any amortized prefunded AFUDC balance, if applicable.</t>
  </si>
  <si>
    <t>WPPI</t>
  </si>
  <si>
    <t>WPPT</t>
  </si>
  <si>
    <t>For  the 12 months ended 12/31/2017</t>
  </si>
  <si>
    <t>For the 12 months ended 12/31/2017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</si>
</sst>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0.00000"/>
    <numFmt numFmtId="167" formatCode="0.000%"/>
    <numFmt numFmtId="168" formatCode="&quot;$&quot;#,##0"/>
    <numFmt numFmtId="169" formatCode="0_);\(0\)"/>
    <numFmt numFmtId="170" formatCode="_(&quot;$&quot;* #,##0_);_(&quot;$&quot;* \(#,##0\);_(&quot;$&quot;* &quot;-&quot;??_);_(@_)"/>
    <numFmt numFmtId="171" formatCode="_(&quot;$&quot;* #,##0.00000_);_(&quot;$&quot;* \(#,##0.00000\);_(&quot;$&quot;* &quot;-&quot;??_);_(@_)"/>
    <numFmt numFmtId="172" formatCode="0.000000%"/>
    <numFmt numFmtId="173" formatCode="0.0000%"/>
  </numFmts>
  <fonts count="35">
    <font>
      <sz val="11"/>
      <color theme="1"/>
      <name val="Calibri"/>
      <family val="2"/>
      <scheme val="minor"/>
    </font>
    <font>
      <sz val="11"/>
      <color theme="1"/>
      <name val="Calibri"/>
      <family val="2"/>
      <scheme val="minor"/>
    </font>
    <font>
      <sz val="12"/>
      <name val="Arial"/>
      <family val="2"/>
    </font>
    <font>
      <sz val="12"/>
      <color indexed="17"/>
      <name val="Arial MT"/>
    </font>
    <font>
      <b/>
      <sz val="12"/>
      <name val="Arial"/>
      <family val="2"/>
    </font>
    <font>
      <b/>
      <sz val="12"/>
      <name val="Arial MT"/>
    </font>
    <font>
      <b/>
      <u/>
      <sz val="12"/>
      <name val="Arial MT"/>
    </font>
    <font>
      <sz val="10"/>
      <name val="Arial"/>
      <family val="2"/>
    </font>
    <font>
      <u/>
      <sz val="12"/>
      <name val="Arial"/>
      <family val="2"/>
    </font>
    <font>
      <sz val="12"/>
      <color indexed="10"/>
      <name val="Arial MT"/>
    </font>
    <font>
      <sz val="12"/>
      <color indexed="10"/>
      <name val="Arial"/>
      <family val="2"/>
    </font>
    <font>
      <sz val="10"/>
      <name val="Arial MT"/>
    </font>
    <font>
      <sz val="12"/>
      <name val="Arial MT"/>
    </font>
    <font>
      <sz val="12"/>
      <name val="Times New Roman"/>
      <family val="1"/>
    </font>
    <font>
      <b/>
      <sz val="10"/>
      <name val="Arial"/>
      <family val="2"/>
    </font>
    <font>
      <b/>
      <sz val="12"/>
      <color indexed="10"/>
      <name val="Arial MT"/>
    </font>
    <font>
      <sz val="10"/>
      <color indexed="10"/>
      <name val="Arial MT"/>
    </font>
    <font>
      <sz val="12"/>
      <color rgb="FFFF0000"/>
      <name val="Arial"/>
      <family val="2"/>
    </font>
    <font>
      <sz val="12"/>
      <color rgb="FFFF0000"/>
      <name val="Arial MT"/>
    </font>
    <font>
      <sz val="12"/>
      <color theme="4"/>
      <name val="Arial"/>
      <family val="2"/>
    </font>
    <font>
      <sz val="12"/>
      <color theme="4"/>
      <name val="Arial MT"/>
    </font>
    <font>
      <sz val="10"/>
      <color theme="4"/>
      <name val="Arial MT"/>
    </font>
    <font>
      <b/>
      <sz val="12"/>
      <color theme="4"/>
      <name val="Arial MT"/>
    </font>
    <font>
      <sz val="12"/>
      <color theme="1"/>
      <name val="Arial"/>
      <family val="2"/>
    </font>
    <font>
      <sz val="12"/>
      <color theme="1"/>
      <name val="Calibri"/>
      <family val="2"/>
      <scheme val="minor"/>
    </font>
    <font>
      <sz val="12"/>
      <color rgb="FF0070C0"/>
      <name val="Arial"/>
      <family val="2"/>
    </font>
    <font>
      <sz val="11"/>
      <color rgb="FF0070C0"/>
      <name val="Calibri"/>
      <family val="2"/>
      <scheme val="minor"/>
    </font>
    <font>
      <sz val="11"/>
      <name val="Calibri"/>
      <family val="2"/>
      <scheme val="minor"/>
    </font>
    <font>
      <b/>
      <sz val="14"/>
      <name val="Arial"/>
      <family val="2"/>
    </font>
    <font>
      <strike/>
      <sz val="12"/>
      <name val="Arial MT"/>
    </font>
    <font>
      <sz val="12"/>
      <color rgb="FF00B0F0"/>
      <name val="Arial"/>
      <family val="2"/>
    </font>
    <font>
      <strike/>
      <sz val="12"/>
      <name val="Arial"/>
      <family val="2"/>
    </font>
    <font>
      <sz val="10"/>
      <color rgb="FFFF0000"/>
      <name val="Arial MT"/>
    </font>
    <font>
      <sz val="12"/>
      <color theme="3" tint="0.39997558519241921"/>
      <name val="Arial"/>
      <family val="2"/>
    </font>
    <font>
      <sz val="12"/>
      <color rgb="FF0070C0"/>
      <name val="Calibri"/>
      <family val="2"/>
      <scheme val="minor"/>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FFF00"/>
        <bgColor indexed="64"/>
      </patternFill>
    </fill>
    <fill>
      <patternFill patternType="solid">
        <fgColor theme="4" tint="0.59999389629810485"/>
        <bgColor indexed="64"/>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cellStyleXfs>
  <cellXfs count="372">
    <xf numFmtId="0" fontId="0" fillId="0" borderId="0" xfId="0"/>
    <xf numFmtId="164" fontId="0" fillId="0" borderId="0" xfId="0" applyNumberFormat="1" applyFill="1" applyBorder="1" applyAlignment="1"/>
    <xf numFmtId="164" fontId="0" fillId="0" borderId="0" xfId="0" applyNumberFormat="1" applyFill="1" applyBorder="1" applyAlignment="1">
      <alignment horizontal="right"/>
    </xf>
    <xf numFmtId="0" fontId="2" fillId="0" borderId="0" xfId="0" applyNumberFormat="1" applyFont="1" applyFill="1" applyBorder="1" applyAlignment="1" applyProtection="1">
      <protection locked="0"/>
    </xf>
    <xf numFmtId="0" fontId="2" fillId="0" borderId="0" xfId="0" applyNumberFormat="1" applyFont="1" applyFill="1" applyBorder="1" applyAlignment="1" applyProtection="1">
      <alignment horizontal="left"/>
      <protection locked="0"/>
    </xf>
    <xf numFmtId="0" fontId="2" fillId="0" borderId="0" xfId="0" applyNumberFormat="1" applyFont="1" applyFill="1" applyBorder="1" applyProtection="1">
      <protection locked="0"/>
    </xf>
    <xf numFmtId="0" fontId="2" fillId="0" borderId="0" xfId="0" applyNumberFormat="1" applyFont="1" applyFill="1" applyBorder="1"/>
    <xf numFmtId="0" fontId="2" fillId="0" borderId="0" xfId="0" applyNumberFormat="1" applyFont="1" applyFill="1" applyBorder="1" applyAlignment="1" applyProtection="1">
      <alignment horizontal="right"/>
      <protection locked="0"/>
    </xf>
    <xf numFmtId="0" fontId="0" fillId="0" borderId="0" xfId="0" applyNumberFormat="1" applyFont="1" applyFill="1" applyBorder="1"/>
    <xf numFmtId="0" fontId="3" fillId="0" borderId="0" xfId="0" applyNumberFormat="1" applyFont="1" applyFill="1" applyBorder="1"/>
    <xf numFmtId="164" fontId="0" fillId="0" borderId="0" xfId="0" applyNumberFormat="1" applyFont="1" applyFill="1" applyBorder="1" applyAlignment="1"/>
    <xf numFmtId="3" fontId="2" fillId="0" borderId="0" xfId="0" applyNumberFormat="1" applyFont="1" applyFill="1" applyBorder="1" applyAlignment="1"/>
    <xf numFmtId="0" fontId="3"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 fillId="2" borderId="0" xfId="0" applyNumberFormat="1" applyFont="1" applyFill="1" applyBorder="1" applyAlignment="1">
      <alignment horizontal="center"/>
    </xf>
    <xf numFmtId="49" fontId="2" fillId="0" borderId="0" xfId="0" applyNumberFormat="1" applyFont="1" applyFill="1" applyBorder="1"/>
    <xf numFmtId="3" fontId="2" fillId="0" borderId="0" xfId="0" applyNumberFormat="1" applyFont="1" applyFill="1" applyBorder="1"/>
    <xf numFmtId="0" fontId="2"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2" fillId="0" borderId="0" xfId="0" applyNumberFormat="1" applyFont="1" applyFill="1" applyBorder="1" applyAlignment="1"/>
    <xf numFmtId="3" fontId="4"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164" fontId="4" fillId="0" borderId="0" xfId="0" applyNumberFormat="1" applyFont="1" applyFill="1" applyBorder="1" applyAlignment="1">
      <alignment horizontal="center"/>
    </xf>
    <xf numFmtId="0" fontId="4" fillId="0" borderId="0" xfId="0" applyNumberFormat="1" applyFont="1" applyFill="1" applyBorder="1" applyAlignment="1" applyProtection="1">
      <alignment horizontal="center"/>
      <protection locked="0"/>
    </xf>
    <xf numFmtId="0" fontId="5" fillId="0" borderId="0" xfId="0" applyNumberFormat="1" applyFont="1" applyFill="1" applyBorder="1" applyAlignment="1">
      <alignment horizontal="center"/>
    </xf>
    <xf numFmtId="0" fontId="4" fillId="0" borderId="0" xfId="0" applyNumberFormat="1" applyFont="1" applyFill="1" applyBorder="1" applyAlignment="1"/>
    <xf numFmtId="0" fontId="6"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3" fontId="2" fillId="0" borderId="0" xfId="0" applyNumberFormat="1" applyFont="1" applyFill="1" applyBorder="1" applyAlignment="1">
      <alignment horizontal="center"/>
    </xf>
    <xf numFmtId="165" fontId="2" fillId="2" borderId="0" xfId="1" applyNumberFormat="1" applyFont="1" applyFill="1" applyBorder="1" applyAlignment="1"/>
    <xf numFmtId="165" fontId="2" fillId="2" borderId="1" xfId="1" applyNumberFormat="1" applyFont="1" applyFill="1" applyBorder="1" applyAlignment="1"/>
    <xf numFmtId="3" fontId="8" fillId="0" borderId="0" xfId="0" applyNumberFormat="1" applyFont="1" applyFill="1" applyBorder="1" applyAlignment="1"/>
    <xf numFmtId="165" fontId="2" fillId="0" borderId="0" xfId="1" applyNumberFormat="1" applyFont="1" applyFill="1" applyBorder="1" applyAlignment="1"/>
    <xf numFmtId="41" fontId="2" fillId="0" borderId="0" xfId="0" applyNumberFormat="1" applyFont="1" applyFill="1" applyBorder="1" applyAlignment="1"/>
    <xf numFmtId="10" fontId="4" fillId="0" borderId="0" xfId="0" applyNumberFormat="1" applyFont="1" applyFill="1" applyBorder="1" applyAlignment="1"/>
    <xf numFmtId="10" fontId="5" fillId="0" borderId="0" xfId="3" applyNumberFormat="1" applyFont="1" applyFill="1" applyBorder="1" applyAlignment="1"/>
    <xf numFmtId="10" fontId="2" fillId="0" borderId="0" xfId="0" applyNumberFormat="1" applyFont="1" applyFill="1" applyBorder="1" applyAlignment="1"/>
    <xf numFmtId="10" fontId="0" fillId="0" borderId="0" xfId="3" applyNumberFormat="1" applyFont="1" applyFill="1" applyBorder="1" applyAlignment="1"/>
    <xf numFmtId="3" fontId="5" fillId="0" borderId="0" xfId="0" applyNumberFormat="1" applyFont="1" applyFill="1" applyBorder="1" applyAlignment="1"/>
    <xf numFmtId="166" fontId="4" fillId="0" borderId="0" xfId="0" applyNumberFormat="1" applyFont="1" applyFill="1" applyBorder="1" applyAlignment="1"/>
    <xf numFmtId="49" fontId="0" fillId="0" borderId="0" xfId="0" applyNumberFormat="1" applyFont="1" applyFill="1" applyBorder="1" applyAlignment="1">
      <alignment horizontal="center"/>
    </xf>
    <xf numFmtId="164" fontId="2" fillId="0" borderId="0" xfId="0" applyNumberFormat="1" applyFont="1" applyFill="1" applyBorder="1" applyAlignment="1">
      <alignment horizontal="center"/>
    </xf>
    <xf numFmtId="49" fontId="0" fillId="0" borderId="0" xfId="0" applyNumberFormat="1" applyFill="1" applyBorder="1" applyAlignment="1">
      <alignment horizontal="center"/>
    </xf>
    <xf numFmtId="0" fontId="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164" fontId="5" fillId="0" borderId="0" xfId="0" applyNumberFormat="1" applyFont="1" applyFill="1" applyBorder="1" applyAlignment="1"/>
    <xf numFmtId="10" fontId="4" fillId="0" borderId="0" xfId="3" applyNumberFormat="1" applyFont="1" applyFill="1" applyBorder="1" applyAlignment="1"/>
    <xf numFmtId="0" fontId="0" fillId="0" borderId="0" xfId="0" applyNumberFormat="1" applyFont="1" applyFill="1" applyBorder="1" applyAlignment="1">
      <alignment horizontal="fill"/>
    </xf>
    <xf numFmtId="164" fontId="9" fillId="0" borderId="0" xfId="0" applyNumberFormat="1" applyFont="1" applyFill="1" applyBorder="1" applyAlignment="1"/>
    <xf numFmtId="3" fontId="10" fillId="0" borderId="0" xfId="0" applyNumberFormat="1" applyFont="1" applyFill="1" applyBorder="1" applyAlignment="1"/>
    <xf numFmtId="167" fontId="2" fillId="0" borderId="0" xfId="0" applyNumberFormat="1" applyFont="1" applyFill="1" applyBorder="1" applyAlignment="1">
      <alignment horizontal="center"/>
    </xf>
    <xf numFmtId="10" fontId="2" fillId="0" borderId="0" xfId="3" applyNumberFormat="1" applyFont="1" applyFill="1" applyBorder="1" applyAlignment="1"/>
    <xf numFmtId="168" fontId="0" fillId="0" borderId="0" xfId="0" applyNumberFormat="1" applyFill="1" applyBorder="1" applyAlignment="1"/>
    <xf numFmtId="3" fontId="4" fillId="0" borderId="0" xfId="0" applyNumberFormat="1" applyFont="1" applyFill="1" applyBorder="1" applyAlignment="1"/>
    <xf numFmtId="0" fontId="10" fillId="0" borderId="0" xfId="0" applyNumberFormat="1" applyFont="1" applyFill="1" applyBorder="1"/>
    <xf numFmtId="164" fontId="2" fillId="0" borderId="0" xfId="0" applyNumberFormat="1" applyFont="1" applyFill="1" applyBorder="1" applyAlignment="1"/>
    <xf numFmtId="164" fontId="2" fillId="0" borderId="0" xfId="0" applyNumberFormat="1" applyFont="1" applyFill="1" applyBorder="1" applyAlignment="1">
      <alignment horizontal="right"/>
    </xf>
    <xf numFmtId="0" fontId="0" fillId="0" borderId="0" xfId="0" quotePrefix="1" applyNumberFormat="1" applyFill="1" applyBorder="1" applyAlignment="1" applyProtection="1">
      <alignment horizontal="center"/>
      <protection locked="0"/>
    </xf>
    <xf numFmtId="169" fontId="4" fillId="0" borderId="0" xfId="0" quotePrefix="1" applyNumberFormat="1" applyFont="1" applyFill="1" applyBorder="1" applyAlignment="1">
      <alignment horizontal="center"/>
    </xf>
    <xf numFmtId="164" fontId="5" fillId="0" borderId="2" xfId="0" applyNumberFormat="1" applyFont="1" applyFill="1" applyBorder="1" applyAlignment="1">
      <alignment horizontal="center" wrapText="1"/>
    </xf>
    <xf numFmtId="164" fontId="5" fillId="0" borderId="3" xfId="0" applyNumberFormat="1" applyFont="1" applyFill="1" applyBorder="1" applyAlignment="1"/>
    <xf numFmtId="164" fontId="5" fillId="0" borderId="3" xfId="0" applyNumberFormat="1" applyFont="1" applyFill="1" applyBorder="1" applyAlignment="1">
      <alignment horizontal="center" wrapText="1"/>
    </xf>
    <xf numFmtId="0" fontId="4" fillId="0" borderId="3" xfId="0" applyNumberFormat="1" applyFont="1" applyFill="1" applyBorder="1" applyAlignment="1">
      <alignment horizontal="center" wrapText="1"/>
    </xf>
    <xf numFmtId="164" fontId="5" fillId="0" borderId="4" xfId="0" applyNumberFormat="1" applyFont="1" applyFill="1" applyBorder="1" applyAlignment="1">
      <alignment horizontal="center" wrapText="1"/>
    </xf>
    <xf numFmtId="164" fontId="5" fillId="0" borderId="5" xfId="0" applyNumberFormat="1" applyFont="1" applyFill="1" applyBorder="1" applyAlignment="1">
      <alignment horizontal="center" wrapText="1"/>
    </xf>
    <xf numFmtId="3" fontId="4" fillId="0" borderId="5" xfId="0" applyNumberFormat="1" applyFont="1" applyFill="1" applyBorder="1" applyAlignment="1">
      <alignment horizontal="center" wrapText="1"/>
    </xf>
    <xf numFmtId="3" fontId="4" fillId="0" borderId="3" xfId="0" applyNumberFormat="1" applyFont="1" applyFill="1" applyBorder="1" applyAlignment="1">
      <alignment horizontal="center" wrapText="1"/>
    </xf>
    <xf numFmtId="0" fontId="2" fillId="0" borderId="2" xfId="0" applyNumberFormat="1" applyFont="1" applyFill="1" applyBorder="1"/>
    <xf numFmtId="0" fontId="2" fillId="0" borderId="3" xfId="0" applyNumberFormat="1" applyFont="1" applyFill="1" applyBorder="1"/>
    <xf numFmtId="0" fontId="2" fillId="0" borderId="3" xfId="0" quotePrefix="1" applyNumberFormat="1" applyFont="1" applyFill="1" applyBorder="1" applyAlignment="1">
      <alignment horizontal="center"/>
    </xf>
    <xf numFmtId="0" fontId="2" fillId="0" borderId="3" xfId="0" applyNumberFormat="1" applyFont="1" applyFill="1" applyBorder="1" applyAlignment="1">
      <alignment horizontal="center"/>
    </xf>
    <xf numFmtId="0" fontId="2" fillId="0" borderId="5" xfId="0" quotePrefix="1" applyNumberFormat="1" applyFont="1" applyFill="1" applyBorder="1" applyAlignment="1">
      <alignment horizontal="center"/>
    </xf>
    <xf numFmtId="0" fontId="2" fillId="0" borderId="5" xfId="0" applyNumberFormat="1" applyFont="1" applyFill="1" applyBorder="1" applyAlignment="1">
      <alignment horizontal="center"/>
    </xf>
    <xf numFmtId="3" fontId="2" fillId="0" borderId="3" xfId="0" applyNumberFormat="1" applyFont="1" applyFill="1" applyBorder="1" applyAlignment="1">
      <alignment horizontal="center"/>
    </xf>
    <xf numFmtId="3" fontId="2" fillId="0" borderId="5" xfId="0" applyNumberFormat="1" applyFont="1" applyFill="1" applyBorder="1" applyAlignment="1">
      <alignment horizontal="center" wrapText="1"/>
    </xf>
    <xf numFmtId="0" fontId="2" fillId="0" borderId="6" xfId="0" applyNumberFormat="1" applyFont="1" applyFill="1" applyBorder="1"/>
    <xf numFmtId="0" fontId="2" fillId="0" borderId="7" xfId="0" applyNumberFormat="1" applyFont="1" applyFill="1" applyBorder="1"/>
    <xf numFmtId="3" fontId="2" fillId="0" borderId="7" xfId="0" applyNumberFormat="1" applyFont="1" applyFill="1" applyBorder="1" applyAlignment="1"/>
    <xf numFmtId="164" fontId="0" fillId="0" borderId="6" xfId="0" applyNumberFormat="1" applyFill="1" applyBorder="1" applyAlignment="1"/>
    <xf numFmtId="0" fontId="0" fillId="0" borderId="0" xfId="0" applyNumberFormat="1" applyFill="1" applyBorder="1" applyAlignment="1">
      <alignment horizontal="center"/>
    </xf>
    <xf numFmtId="164" fontId="0" fillId="0" borderId="7" xfId="0" applyNumberFormat="1" applyFill="1" applyBorder="1" applyAlignment="1"/>
    <xf numFmtId="170" fontId="2" fillId="2" borderId="0" xfId="2" applyNumberFormat="1" applyFont="1" applyFill="1" applyBorder="1" applyAlignment="1"/>
    <xf numFmtId="170" fontId="2" fillId="0" borderId="7" xfId="2" applyNumberFormat="1" applyFont="1" applyFill="1" applyBorder="1" applyAlignment="1"/>
    <xf numFmtId="164" fontId="11" fillId="0" borderId="0" xfId="0" applyNumberFormat="1" applyFont="1" applyFill="1" applyBorder="1" applyAlignment="1"/>
    <xf numFmtId="0" fontId="11" fillId="0" borderId="0" xfId="0" applyNumberFormat="1" applyFont="1" applyFill="1" applyBorder="1" applyAlignment="1">
      <alignment horizontal="center"/>
    </xf>
    <xf numFmtId="164" fontId="11" fillId="0" borderId="7" xfId="0" applyNumberFormat="1" applyFont="1" applyFill="1" applyBorder="1" applyAlignment="1"/>
    <xf numFmtId="164" fontId="0" fillId="0" borderId="8" xfId="0" applyNumberFormat="1" applyFill="1" applyBorder="1" applyAlignment="1"/>
    <xf numFmtId="164" fontId="0" fillId="0" borderId="1" xfId="0" applyNumberFormat="1" applyFill="1" applyBorder="1" applyAlignment="1"/>
    <xf numFmtId="164" fontId="11" fillId="0" borderId="1" xfId="0" applyNumberFormat="1" applyFont="1" applyFill="1" applyBorder="1" applyAlignment="1"/>
    <xf numFmtId="164" fontId="11" fillId="0" borderId="9" xfId="0" applyNumberFormat="1" applyFont="1" applyFill="1" applyBorder="1" applyAlignment="1"/>
    <xf numFmtId="168" fontId="2" fillId="0" borderId="0" xfId="0" applyNumberFormat="1" applyFont="1" applyFill="1" applyBorder="1" applyAlignment="1"/>
    <xf numFmtId="164" fontId="7" fillId="0" borderId="0" xfId="0" applyNumberFormat="1" applyFont="1" applyFill="1" applyBorder="1" applyAlignment="1"/>
    <xf numFmtId="1" fontId="2" fillId="0" borderId="0" xfId="1" applyNumberFormat="1" applyFont="1" applyFill="1" applyBorder="1" applyAlignment="1">
      <alignment horizontal="center"/>
    </xf>
    <xf numFmtId="164" fontId="2" fillId="0" borderId="10" xfId="0" applyNumberFormat="1" applyFont="1" applyFill="1" applyBorder="1" applyAlignment="1"/>
    <xf numFmtId="164" fontId="12" fillId="0" borderId="0" xfId="0" applyNumberFormat="1" applyFont="1" applyFill="1" applyBorder="1" applyAlignment="1">
      <alignment horizontal="center" vertical="top"/>
    </xf>
    <xf numFmtId="164" fontId="12" fillId="0" borderId="0" xfId="0" applyNumberFormat="1" applyFont="1" applyFill="1" applyBorder="1" applyAlignment="1"/>
    <xf numFmtId="164" fontId="12"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164" fontId="11" fillId="0" borderId="0" xfId="0" applyNumberFormat="1" applyFont="1" applyFill="1" applyBorder="1" applyAlignment="1">
      <alignment horizontal="center"/>
    </xf>
    <xf numFmtId="49" fontId="13" fillId="0" borderId="0" xfId="0" applyNumberFormat="1" applyFont="1" applyFill="1" applyBorder="1" applyAlignment="1">
      <alignment horizontal="left"/>
    </xf>
    <xf numFmtId="164" fontId="13" fillId="0" borderId="0" xfId="0" applyNumberFormat="1" applyFont="1" applyFill="1" applyBorder="1" applyAlignment="1"/>
    <xf numFmtId="49" fontId="13" fillId="0" borderId="0" xfId="0" applyNumberFormat="1" applyFont="1" applyFill="1" applyBorder="1" applyAlignment="1">
      <alignment horizontal="center"/>
    </xf>
    <xf numFmtId="0" fontId="13" fillId="0" borderId="0" xfId="0" applyNumberFormat="1" applyFont="1" applyFill="1" applyBorder="1" applyAlignment="1">
      <alignment horizontal="right"/>
    </xf>
    <xf numFmtId="0" fontId="14" fillId="0" borderId="0" xfId="0" applyFont="1" applyAlignment="1">
      <alignment horizontal="center"/>
    </xf>
    <xf numFmtId="0" fontId="14" fillId="0" borderId="10" xfId="0" applyFont="1" applyBorder="1" applyAlignment="1">
      <alignment horizontal="center"/>
    </xf>
    <xf numFmtId="0" fontId="14" fillId="0" borderId="0" xfId="0" applyFont="1" applyBorder="1" applyAlignment="1">
      <alignment horizontal="center"/>
    </xf>
    <xf numFmtId="44" fontId="0" fillId="0" borderId="0" xfId="0" applyNumberFormat="1"/>
    <xf numFmtId="10" fontId="0" fillId="0" borderId="0" xfId="3" applyNumberFormat="1" applyFont="1"/>
    <xf numFmtId="44" fontId="0" fillId="0" borderId="0" xfId="1" applyNumberFormat="1" applyFont="1"/>
    <xf numFmtId="44" fontId="0" fillId="0" borderId="0" xfId="1" applyNumberFormat="1" applyFont="1" applyFill="1"/>
    <xf numFmtId="0" fontId="14" fillId="0" borderId="0" xfId="0" applyFont="1" applyFill="1" applyBorder="1" applyAlignment="1">
      <alignment horizontal="center"/>
    </xf>
    <xf numFmtId="44" fontId="0" fillId="0" borderId="11" xfId="0" applyNumberFormat="1" applyBorder="1"/>
    <xf numFmtId="44" fontId="0" fillId="0" borderId="11" xfId="2" applyFont="1" applyBorder="1"/>
    <xf numFmtId="164" fontId="13" fillId="0" borderId="0" xfId="0" applyNumberFormat="1" applyFont="1" applyFill="1" applyBorder="1" applyAlignment="1">
      <alignment horizontal="right"/>
    </xf>
    <xf numFmtId="3" fontId="2" fillId="2" borderId="0" xfId="0" applyNumberFormat="1" applyFont="1" applyFill="1" applyBorder="1" applyAlignment="1"/>
    <xf numFmtId="41" fontId="2" fillId="2" borderId="12" xfId="0" applyNumberFormat="1" applyFont="1" applyFill="1" applyBorder="1" applyAlignment="1"/>
    <xf numFmtId="165" fontId="2" fillId="0" borderId="12" xfId="1" applyNumberFormat="1" applyFont="1" applyFill="1" applyBorder="1" applyAlignment="1"/>
    <xf numFmtId="0" fontId="5" fillId="0" borderId="0" xfId="1" applyNumberFormat="1" applyFont="1" applyFill="1" applyBorder="1" applyAlignment="1">
      <alignment horizontal="center"/>
    </xf>
    <xf numFmtId="10" fontId="5" fillId="0" borderId="0" xfId="0" applyNumberFormat="1" applyFont="1" applyFill="1" applyBorder="1" applyAlignment="1"/>
    <xf numFmtId="164" fontId="15" fillId="0" borderId="0" xfId="0" applyNumberFormat="1" applyFont="1" applyFill="1" applyBorder="1" applyAlignment="1"/>
    <xf numFmtId="0" fontId="0" fillId="0" borderId="0" xfId="0" applyNumberFormat="1" applyFill="1" applyBorder="1" applyAlignment="1">
      <alignment horizontal="right"/>
    </xf>
    <xf numFmtId="0" fontId="0" fillId="0" borderId="0" xfId="0" applyNumberFormat="1" applyFont="1" applyFill="1" applyBorder="1" applyAlignment="1">
      <alignment horizontal="right"/>
    </xf>
    <xf numFmtId="49" fontId="0" fillId="0" borderId="0" xfId="0" applyNumberFormat="1" applyFill="1" applyBorder="1" applyAlignment="1">
      <alignment horizontal="left"/>
    </xf>
    <xf numFmtId="169" fontId="4" fillId="0" borderId="0" xfId="0" applyNumberFormat="1" applyFont="1" applyFill="1" applyBorder="1" applyAlignment="1">
      <alignment horizontal="center"/>
    </xf>
    <xf numFmtId="0" fontId="2" fillId="0" borderId="2" xfId="0" applyNumberFormat="1" applyFont="1" applyFill="1" applyBorder="1" applyAlignment="1">
      <alignment wrapText="1"/>
    </xf>
    <xf numFmtId="0" fontId="2" fillId="0" borderId="3" xfId="0" applyNumberFormat="1" applyFont="1" applyFill="1" applyBorder="1" applyAlignment="1">
      <alignment wrapText="1"/>
    </xf>
    <xf numFmtId="0" fontId="2" fillId="0" borderId="3" xfId="0" applyNumberFormat="1" applyFont="1" applyFill="1" applyBorder="1" applyAlignment="1">
      <alignment horizontal="center" wrapText="1"/>
    </xf>
    <xf numFmtId="0" fontId="2" fillId="0" borderId="5" xfId="0" applyNumberFormat="1" applyFont="1" applyFill="1" applyBorder="1" applyAlignment="1">
      <alignment horizontal="center" wrapText="1"/>
    </xf>
    <xf numFmtId="3" fontId="2" fillId="0" borderId="3" xfId="0" applyNumberFormat="1" applyFont="1" applyFill="1" applyBorder="1" applyAlignment="1">
      <alignment horizontal="center" wrapText="1"/>
    </xf>
    <xf numFmtId="0" fontId="0" fillId="0" borderId="0" xfId="0" applyNumberFormat="1" applyFont="1" applyFill="1" applyBorder="1" applyAlignment="1">
      <alignment wrapText="1"/>
    </xf>
    <xf numFmtId="3" fontId="0" fillId="0" borderId="0" xfId="0" applyNumberFormat="1" applyFont="1" applyFill="1" applyBorder="1" applyAlignment="1">
      <alignment wrapText="1"/>
    </xf>
    <xf numFmtId="164" fontId="0" fillId="0" borderId="0" xfId="0" applyNumberFormat="1" applyFont="1" applyFill="1" applyBorder="1" applyAlignment="1">
      <alignment wrapText="1"/>
    </xf>
    <xf numFmtId="164" fontId="0" fillId="0" borderId="0" xfId="0" applyNumberFormat="1" applyFill="1" applyBorder="1" applyAlignment="1">
      <alignment wrapText="1"/>
    </xf>
    <xf numFmtId="168" fontId="0" fillId="0" borderId="7" xfId="0" applyNumberFormat="1" applyFill="1" applyBorder="1" applyAlignment="1"/>
    <xf numFmtId="10" fontId="0" fillId="0" borderId="7" xfId="0" applyNumberFormat="1" applyFill="1" applyBorder="1" applyAlignment="1"/>
    <xf numFmtId="168" fontId="9" fillId="0" borderId="7" xfId="0" applyNumberFormat="1" applyFont="1" applyFill="1" applyBorder="1" applyAlignment="1"/>
    <xf numFmtId="168" fontId="11" fillId="0" borderId="7" xfId="0" applyNumberFormat="1" applyFont="1" applyFill="1" applyBorder="1" applyAlignment="1"/>
    <xf numFmtId="10" fontId="11" fillId="0" borderId="7" xfId="0" applyNumberFormat="1" applyFont="1" applyFill="1" applyBorder="1" applyAlignment="1"/>
    <xf numFmtId="168" fontId="16" fillId="0" borderId="7" xfId="0" applyNumberFormat="1" applyFont="1" applyFill="1" applyBorder="1" applyAlignment="1"/>
    <xf numFmtId="168" fontId="11" fillId="0" borderId="0" xfId="0" applyNumberFormat="1" applyFont="1" applyFill="1" applyBorder="1" applyAlignment="1"/>
    <xf numFmtId="168" fontId="11" fillId="0" borderId="9" xfId="0" applyNumberFormat="1" applyFont="1" applyFill="1" applyBorder="1" applyAlignment="1"/>
    <xf numFmtId="10" fontId="11" fillId="0" borderId="9" xfId="0" applyNumberFormat="1" applyFont="1" applyFill="1" applyBorder="1" applyAlignment="1"/>
    <xf numFmtId="168" fontId="16" fillId="0" borderId="9" xfId="0" applyNumberFormat="1" applyFont="1" applyFill="1" applyBorder="1" applyAlignment="1"/>
    <xf numFmtId="168" fontId="11" fillId="0" borderId="1" xfId="0" applyNumberFormat="1" applyFont="1" applyFill="1" applyBorder="1" applyAlignment="1"/>
    <xf numFmtId="164" fontId="11" fillId="0" borderId="10" xfId="0" applyNumberFormat="1" applyFont="1" applyFill="1" applyBorder="1" applyAlignment="1"/>
    <xf numFmtId="164" fontId="11" fillId="0" borderId="0" xfId="0" applyNumberFormat="1" applyFont="1" applyFill="1" applyBorder="1" applyAlignment="1">
      <alignment horizontal="left"/>
    </xf>
    <xf numFmtId="164" fontId="11" fillId="0" borderId="0" xfId="0" applyNumberFormat="1" applyFont="1" applyFill="1" applyBorder="1" applyAlignment="1">
      <alignment horizontal="left" wrapText="1"/>
    </xf>
    <xf numFmtId="165" fontId="2" fillId="2" borderId="0" xfId="4" applyNumberFormat="1" applyFont="1" applyFill="1" applyBorder="1" applyAlignment="1"/>
    <xf numFmtId="164" fontId="18" fillId="0" borderId="0" xfId="0" applyNumberFormat="1" applyFont="1" applyFill="1" applyBorder="1" applyAlignment="1"/>
    <xf numFmtId="0" fontId="17" fillId="0" borderId="0" xfId="0" applyNumberFormat="1" applyFont="1" applyFill="1" applyBorder="1" applyAlignment="1"/>
    <xf numFmtId="165" fontId="2" fillId="2" borderId="1" xfId="4" applyNumberFormat="1" applyFont="1" applyFill="1" applyBorder="1" applyAlignment="1"/>
    <xf numFmtId="3" fontId="17" fillId="0" borderId="0" xfId="0" applyNumberFormat="1" applyFont="1" applyFill="1" applyBorder="1" applyAlignment="1">
      <alignment horizontal="center"/>
    </xf>
    <xf numFmtId="165" fontId="2" fillId="0" borderId="0" xfId="4" applyNumberFormat="1" applyFont="1" applyFill="1" applyBorder="1" applyAlignment="1"/>
    <xf numFmtId="10" fontId="5" fillId="0" borderId="0" xfId="5" applyNumberFormat="1" applyFont="1" applyFill="1" applyBorder="1" applyAlignment="1"/>
    <xf numFmtId="10" fontId="0" fillId="0" borderId="0" xfId="5" applyNumberFormat="1" applyFont="1" applyFill="1" applyBorder="1" applyAlignment="1"/>
    <xf numFmtId="10" fontId="4" fillId="0" borderId="0" xfId="5" applyNumberFormat="1" applyFont="1" applyFill="1" applyBorder="1" applyAlignment="1"/>
    <xf numFmtId="10" fontId="2" fillId="0" borderId="0" xfId="5" applyNumberFormat="1" applyFont="1" applyFill="1" applyBorder="1" applyAlignment="1"/>
    <xf numFmtId="164" fontId="20" fillId="0" borderId="0" xfId="0" applyNumberFormat="1" applyFont="1" applyFill="1" applyBorder="1" applyAlignment="1"/>
    <xf numFmtId="164" fontId="19" fillId="0" borderId="0" xfId="0" applyNumberFormat="1" applyFont="1" applyFill="1" applyBorder="1" applyAlignment="1"/>
    <xf numFmtId="164" fontId="19" fillId="0" borderId="0" xfId="0" applyNumberFormat="1" applyFont="1" applyFill="1" applyBorder="1" applyAlignment="1">
      <alignment horizontal="center"/>
    </xf>
    <xf numFmtId="10" fontId="19" fillId="0" borderId="0" xfId="3" applyNumberFormat="1" applyFont="1" applyFill="1" applyBorder="1" applyAlignment="1"/>
    <xf numFmtId="0" fontId="17" fillId="0" borderId="3" xfId="0" applyNumberFormat="1" applyFont="1" applyFill="1" applyBorder="1"/>
    <xf numFmtId="164" fontId="21" fillId="0" borderId="0" xfId="0" applyNumberFormat="1" applyFont="1" applyFill="1" applyBorder="1" applyAlignment="1"/>
    <xf numFmtId="164" fontId="21" fillId="0" borderId="1" xfId="0" applyNumberFormat="1" applyFont="1" applyFill="1" applyBorder="1" applyAlignment="1"/>
    <xf numFmtId="1" fontId="2" fillId="0" borderId="0" xfId="4" applyNumberFormat="1" applyFont="1" applyFill="1" applyBorder="1" applyAlignment="1">
      <alignment horizontal="center"/>
    </xf>
    <xf numFmtId="164" fontId="22" fillId="0" borderId="0" xfId="0" applyNumberFormat="1" applyFont="1" applyFill="1" applyBorder="1" applyAlignment="1"/>
    <xf numFmtId="3" fontId="12" fillId="0" borderId="0" xfId="0" applyNumberFormat="1" applyFont="1" applyFill="1" applyBorder="1" applyAlignment="1">
      <alignment horizontal="center"/>
    </xf>
    <xf numFmtId="0" fontId="12" fillId="0" borderId="0" xfId="0" applyNumberFormat="1" applyFont="1" applyFill="1" applyBorder="1" applyAlignment="1" applyProtection="1">
      <alignment horizontal="center"/>
      <protection locked="0"/>
    </xf>
    <xf numFmtId="164" fontId="23" fillId="0" borderId="6" xfId="0" applyNumberFormat="1" applyFont="1" applyFill="1" applyBorder="1" applyAlignment="1"/>
    <xf numFmtId="164" fontId="23" fillId="0" borderId="0" xfId="0" applyNumberFormat="1" applyFont="1" applyFill="1" applyBorder="1" applyAlignment="1"/>
    <xf numFmtId="0" fontId="23" fillId="0" borderId="0" xfId="0" applyNumberFormat="1" applyFont="1" applyFill="1" applyBorder="1" applyAlignment="1">
      <alignment horizontal="center"/>
    </xf>
    <xf numFmtId="170" fontId="23" fillId="2" borderId="0" xfId="6" applyNumberFormat="1" applyFont="1" applyFill="1" applyBorder="1" applyAlignment="1"/>
    <xf numFmtId="10" fontId="23" fillId="0" borderId="0" xfId="5" applyNumberFormat="1" applyFont="1" applyFill="1" applyBorder="1" applyAlignment="1"/>
    <xf numFmtId="164" fontId="23" fillId="0" borderId="7" xfId="0" applyNumberFormat="1" applyFont="1" applyFill="1" applyBorder="1" applyAlignment="1"/>
    <xf numFmtId="170" fontId="23" fillId="0" borderId="7" xfId="6" applyNumberFormat="1" applyFont="1" applyFill="1" applyBorder="1" applyAlignment="1"/>
    <xf numFmtId="164" fontId="2" fillId="0" borderId="0" xfId="0" applyNumberFormat="1" applyFont="1" applyFill="1" applyBorder="1" applyAlignment="1">
      <alignment horizontal="left" wrapText="1"/>
    </xf>
    <xf numFmtId="0" fontId="2" fillId="0" borderId="0" xfId="0" applyNumberFormat="1" applyFont="1" applyFill="1" applyBorder="1" applyAlignment="1">
      <alignment horizontal="right"/>
    </xf>
    <xf numFmtId="164" fontId="2" fillId="0" borderId="0" xfId="0" applyNumberFormat="1" applyFont="1" applyFill="1" applyBorder="1" applyAlignment="1">
      <alignment horizontal="left" indent="1"/>
    </xf>
    <xf numFmtId="49" fontId="4" fillId="0" borderId="0" xfId="0" applyNumberFormat="1" applyFont="1" applyFill="1" applyBorder="1" applyAlignment="1">
      <alignment horizontal="center"/>
    </xf>
    <xf numFmtId="49" fontId="2" fillId="0" borderId="0" xfId="0" applyNumberFormat="1" applyFont="1" applyFill="1" applyBorder="1" applyAlignment="1">
      <alignment horizontal="left"/>
    </xf>
    <xf numFmtId="49" fontId="4" fillId="2" borderId="0" xfId="0" applyNumberFormat="1" applyFont="1" applyFill="1" applyBorder="1" applyAlignment="1">
      <alignment horizontal="center"/>
    </xf>
    <xf numFmtId="165" fontId="2" fillId="3" borderId="0" xfId="4" applyNumberFormat="1" applyFont="1" applyFill="1" applyBorder="1" applyAlignment="1"/>
    <xf numFmtId="10" fontId="2" fillId="3" borderId="0" xfId="3" applyNumberFormat="1" applyFont="1" applyFill="1" applyBorder="1" applyAlignment="1"/>
    <xf numFmtId="0" fontId="14" fillId="0" borderId="0" xfId="0" applyFont="1" applyAlignment="1">
      <alignment horizontal="center"/>
    </xf>
    <xf numFmtId="164" fontId="2" fillId="0" borderId="0" xfId="0" applyNumberFormat="1" applyFont="1" applyFill="1" applyBorder="1" applyAlignment="1">
      <alignment horizontal="left" wrapText="1"/>
    </xf>
    <xf numFmtId="164" fontId="23" fillId="0" borderId="0" xfId="0" applyNumberFormat="1" applyFont="1" applyFill="1" applyBorder="1" applyAlignment="1">
      <alignment horizontal="left" vertical="top" wrapText="1"/>
    </xf>
    <xf numFmtId="164" fontId="23" fillId="0" borderId="0" xfId="0" applyNumberFormat="1" applyFont="1" applyFill="1" applyBorder="1" applyAlignment="1">
      <alignment horizontal="left" vertical="top" indent="1"/>
    </xf>
    <xf numFmtId="164" fontId="23" fillId="0" borderId="0" xfId="0" applyNumberFormat="1" applyFont="1" applyFill="1" applyBorder="1" applyAlignment="1">
      <alignment horizontal="left" indent="1"/>
    </xf>
    <xf numFmtId="49" fontId="24" fillId="0" borderId="0" xfId="0" applyNumberFormat="1" applyFont="1" applyFill="1" applyBorder="1" applyAlignment="1">
      <alignment horizontal="center"/>
    </xf>
    <xf numFmtId="0" fontId="14" fillId="0" borderId="0" xfId="0" applyFont="1" applyAlignment="1">
      <alignment horizontal="center"/>
    </xf>
    <xf numFmtId="164" fontId="24" fillId="0" borderId="6" xfId="0" applyNumberFormat="1" applyFont="1" applyFill="1" applyBorder="1" applyAlignment="1"/>
    <xf numFmtId="164" fontId="24" fillId="0" borderId="0" xfId="0" applyNumberFormat="1" applyFont="1" applyFill="1" applyBorder="1" applyAlignment="1"/>
    <xf numFmtId="0" fontId="24" fillId="0" borderId="0" xfId="0" quotePrefix="1" applyNumberFormat="1" applyFont="1" applyFill="1" applyBorder="1" applyAlignment="1">
      <alignment horizontal="center"/>
    </xf>
    <xf numFmtId="170" fontId="24" fillId="2" borderId="0" xfId="2" applyNumberFormat="1" applyFont="1" applyFill="1" applyBorder="1" applyAlignment="1"/>
    <xf numFmtId="10" fontId="24" fillId="0" borderId="0" xfId="3" applyNumberFormat="1" applyFont="1" applyFill="1" applyBorder="1" applyAlignment="1"/>
    <xf numFmtId="170" fontId="24" fillId="0" borderId="0" xfId="2" applyNumberFormat="1" applyFont="1" applyFill="1" applyBorder="1" applyAlignment="1"/>
    <xf numFmtId="164" fontId="24" fillId="0" borderId="7" xfId="0" applyNumberFormat="1" applyFont="1" applyFill="1" applyBorder="1" applyAlignment="1"/>
    <xf numFmtId="168" fontId="24" fillId="0" borderId="7" xfId="0" applyNumberFormat="1" applyFont="1" applyFill="1" applyBorder="1" applyAlignment="1"/>
    <xf numFmtId="10" fontId="24" fillId="0" borderId="7" xfId="3" applyNumberFormat="1" applyFont="1" applyFill="1" applyBorder="1" applyAlignment="1"/>
    <xf numFmtId="168" fontId="24" fillId="2" borderId="0" xfId="0" applyNumberFormat="1" applyFont="1" applyFill="1" applyBorder="1" applyAlignment="1"/>
    <xf numFmtId="164" fontId="2" fillId="2" borderId="0" xfId="2" applyNumberFormat="1" applyFont="1" applyFill="1" applyBorder="1" applyAlignment="1"/>
    <xf numFmtId="164" fontId="2" fillId="0" borderId="7" xfId="2" applyNumberFormat="1" applyFont="1" applyFill="1" applyBorder="1" applyAlignment="1"/>
    <xf numFmtId="164" fontId="24" fillId="2" borderId="0" xfId="2" applyNumberFormat="1" applyFont="1" applyFill="1" applyBorder="1" applyAlignment="1"/>
    <xf numFmtId="168" fontId="24" fillId="0" borderId="0" xfId="0" applyNumberFormat="1" applyFont="1" applyFill="1" applyBorder="1" applyAlignment="1"/>
    <xf numFmtId="0" fontId="24" fillId="0" borderId="0" xfId="0" applyNumberFormat="1" applyFont="1" applyFill="1" applyBorder="1" applyAlignment="1">
      <alignment horizontal="center"/>
    </xf>
    <xf numFmtId="170" fontId="24" fillId="0" borderId="7" xfId="2" applyNumberFormat="1" applyFont="1" applyFill="1" applyBorder="1" applyAlignment="1"/>
    <xf numFmtId="44" fontId="24" fillId="0" borderId="7" xfId="2" applyNumberFormat="1" applyFont="1" applyFill="1" applyBorder="1" applyAlignment="1"/>
    <xf numFmtId="44" fontId="2" fillId="2" borderId="0" xfId="2" applyNumberFormat="1" applyFont="1" applyFill="1" applyBorder="1" applyAlignment="1"/>
    <xf numFmtId="44" fontId="2" fillId="0" borderId="7" xfId="2" applyNumberFormat="1" applyFont="1" applyFill="1" applyBorder="1" applyAlignment="1"/>
    <xf numFmtId="44" fontId="24" fillId="2" borderId="0" xfId="2" applyNumberFormat="1" applyFont="1" applyFill="1" applyBorder="1" applyAlignment="1"/>
    <xf numFmtId="164" fontId="23" fillId="0" borderId="0" xfId="0" applyNumberFormat="1" applyFont="1" applyFill="1" applyBorder="1" applyAlignment="1">
      <alignment horizontal="right"/>
    </xf>
    <xf numFmtId="0" fontId="0" fillId="0" borderId="0" xfId="0" applyAlignment="1">
      <alignment horizontal="center"/>
    </xf>
    <xf numFmtId="0" fontId="0" fillId="0" borderId="13"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164" fontId="24" fillId="0" borderId="0" xfId="0" applyNumberFormat="1" applyFont="1" applyFill="1" applyBorder="1" applyAlignment="1">
      <alignment horizontal="center"/>
    </xf>
    <xf numFmtId="0" fontId="0" fillId="0" borderId="7" xfId="0" applyFill="1" applyBorder="1" applyAlignment="1">
      <alignment horizontal="center"/>
    </xf>
    <xf numFmtId="0" fontId="0" fillId="0" borderId="9" xfId="0" applyFill="1" applyBorder="1" applyAlignment="1">
      <alignment horizontal="center"/>
    </xf>
    <xf numFmtId="0" fontId="0" fillId="0" borderId="0" xfId="0" applyFill="1" applyBorder="1" applyAlignment="1">
      <alignment horizontal="center"/>
    </xf>
    <xf numFmtId="0" fontId="12" fillId="0" borderId="0" xfId="0" applyNumberFormat="1" applyFont="1" applyFill="1" applyBorder="1" applyAlignment="1">
      <alignment horizontal="center"/>
    </xf>
    <xf numFmtId="164" fontId="12" fillId="0" borderId="7" xfId="0" applyNumberFormat="1" applyFont="1" applyFill="1" applyBorder="1" applyAlignment="1"/>
    <xf numFmtId="0" fontId="24" fillId="4" borderId="0" xfId="0" applyFont="1" applyFill="1"/>
    <xf numFmtId="0" fontId="24" fillId="0" borderId="0" xfId="0" applyFont="1" applyFill="1"/>
    <xf numFmtId="44" fontId="0" fillId="4" borderId="0" xfId="0" applyNumberFormat="1" applyFill="1"/>
    <xf numFmtId="0" fontId="0" fillId="4" borderId="0" xfId="0" applyFill="1" applyAlignment="1">
      <alignment horizontal="center"/>
    </xf>
    <xf numFmtId="0" fontId="14" fillId="0" borderId="0" xfId="0" applyFont="1" applyAlignment="1">
      <alignment horizontal="center"/>
    </xf>
    <xf numFmtId="0" fontId="14" fillId="0" borderId="0" xfId="0" applyFont="1" applyAlignment="1">
      <alignment wrapText="1"/>
    </xf>
    <xf numFmtId="0" fontId="14" fillId="0" borderId="0" xfId="0" applyFont="1" applyAlignment="1"/>
    <xf numFmtId="164" fontId="2" fillId="0" borderId="0" xfId="2" applyNumberFormat="1" applyFont="1" applyFill="1" applyBorder="1" applyAlignment="1"/>
    <xf numFmtId="170" fontId="23" fillId="0" borderId="0" xfId="6" applyNumberFormat="1" applyFont="1" applyFill="1" applyBorder="1" applyAlignment="1"/>
    <xf numFmtId="44" fontId="23" fillId="0" borderId="7" xfId="6" applyNumberFormat="1" applyFont="1" applyFill="1" applyBorder="1" applyAlignment="1"/>
    <xf numFmtId="44" fontId="2" fillId="2" borderId="0" xfId="6" applyNumberFormat="1" applyFont="1" applyFill="1" applyBorder="1" applyAlignment="1"/>
    <xf numFmtId="44" fontId="2" fillId="0" borderId="7" xfId="6" applyNumberFormat="1" applyFont="1" applyFill="1" applyBorder="1" applyAlignment="1"/>
    <xf numFmtId="44" fontId="23" fillId="2" borderId="0" xfId="6" applyNumberFormat="1" applyFont="1" applyFill="1" applyBorder="1" applyAlignment="1"/>
    <xf numFmtId="0" fontId="14" fillId="0" borderId="0" xfId="0" applyFont="1" applyAlignment="1">
      <alignment horizontal="center"/>
    </xf>
    <xf numFmtId="44" fontId="0" fillId="0" borderId="0" xfId="2" applyFont="1" applyBorder="1"/>
    <xf numFmtId="0" fontId="0" fillId="0" borderId="13" xfId="0" applyBorder="1"/>
    <xf numFmtId="170" fontId="0" fillId="0" borderId="0" xfId="0" applyNumberFormat="1"/>
    <xf numFmtId="170" fontId="0" fillId="0" borderId="0" xfId="4" applyNumberFormat="1" applyFont="1"/>
    <xf numFmtId="170" fontId="0" fillId="0" borderId="0" xfId="4" applyNumberFormat="1" applyFont="1" applyFill="1"/>
    <xf numFmtId="170" fontId="0" fillId="0" borderId="11" xfId="0" applyNumberFormat="1" applyBorder="1"/>
    <xf numFmtId="0" fontId="11" fillId="0" borderId="0" xfId="0" applyFont="1" applyFill="1" applyBorder="1" applyAlignment="1"/>
    <xf numFmtId="170" fontId="2" fillId="0" borderId="0" xfId="6" applyNumberFormat="1" applyFont="1" applyFill="1" applyBorder="1" applyAlignment="1"/>
    <xf numFmtId="170" fontId="2" fillId="0" borderId="0" xfId="0" applyNumberFormat="1" applyFont="1" applyFill="1" applyBorder="1" applyAlignment="1"/>
    <xf numFmtId="170" fontId="25" fillId="0" borderId="0" xfId="0" applyNumberFormat="1" applyFont="1" applyFill="1" applyBorder="1" applyAlignment="1"/>
    <xf numFmtId="14" fontId="26" fillId="0" borderId="0" xfId="0" applyNumberFormat="1" applyFont="1"/>
    <xf numFmtId="14" fontId="27" fillId="0" borderId="0" xfId="0" applyNumberFormat="1" applyFont="1"/>
    <xf numFmtId="0" fontId="0" fillId="0" borderId="0" xfId="0" applyFill="1" applyAlignment="1">
      <alignment horizontal="center"/>
    </xf>
    <xf numFmtId="44" fontId="0" fillId="0" borderId="0" xfId="2" applyFont="1"/>
    <xf numFmtId="0" fontId="0" fillId="5" borderId="0" xfId="0" applyFill="1" applyBorder="1"/>
    <xf numFmtId="44" fontId="0" fillId="5" borderId="0" xfId="0" applyNumberFormat="1" applyFill="1"/>
    <xf numFmtId="0" fontId="0" fillId="5" borderId="0" xfId="0" applyFill="1"/>
    <xf numFmtId="172" fontId="0" fillId="0" borderId="0" xfId="0" applyNumberFormat="1" applyFill="1" applyBorder="1" applyAlignment="1"/>
    <xf numFmtId="172" fontId="0" fillId="0" borderId="0" xfId="5" applyNumberFormat="1" applyFont="1" applyFill="1" applyBorder="1" applyAlignment="1"/>
    <xf numFmtId="172" fontId="2" fillId="0" borderId="0" xfId="0" applyNumberFormat="1" applyFont="1" applyFill="1" applyBorder="1" applyAlignment="1"/>
    <xf numFmtId="172" fontId="0" fillId="0" borderId="0" xfId="0" applyNumberFormat="1" applyFont="1" applyFill="1" applyBorder="1" applyAlignment="1"/>
    <xf numFmtId="170" fontId="2" fillId="2" borderId="0" xfId="6" applyNumberFormat="1" applyFont="1" applyFill="1" applyBorder="1" applyAlignment="1"/>
    <xf numFmtId="170" fontId="2" fillId="0" borderId="7" xfId="6" applyNumberFormat="1" applyFont="1" applyFill="1" applyBorder="1" applyAlignment="1"/>
    <xf numFmtId="10" fontId="24" fillId="0" borderId="0" xfId="5" applyNumberFormat="1" applyFont="1" applyFill="1" applyBorder="1" applyAlignment="1"/>
    <xf numFmtId="0" fontId="14" fillId="0" borderId="0" xfId="0" applyFont="1" applyAlignment="1">
      <alignment horizontal="center"/>
    </xf>
    <xf numFmtId="164" fontId="0" fillId="0" borderId="0" xfId="0" applyNumberFormat="1" applyFont="1" applyFill="1" applyBorder="1" applyAlignment="1">
      <alignment horizontal="left" vertical="top" wrapText="1"/>
    </xf>
    <xf numFmtId="164" fontId="0" fillId="0" borderId="0" xfId="0" applyNumberFormat="1" applyFont="1" applyFill="1" applyBorder="1" applyAlignment="1">
      <alignment horizontal="right"/>
    </xf>
    <xf numFmtId="0" fontId="13" fillId="0" borderId="0" xfId="0" applyNumberFormat="1" applyFont="1"/>
    <xf numFmtId="0" fontId="0" fillId="0" borderId="0" xfId="0" applyNumberFormat="1" applyFont="1" applyFill="1" applyBorder="1" applyAlignment="1" applyProtection="1">
      <alignment horizontal="center"/>
      <protection locked="0"/>
    </xf>
    <xf numFmtId="168" fontId="0" fillId="0" borderId="0" xfId="0" applyNumberFormat="1" applyFont="1" applyFill="1" applyBorder="1" applyAlignment="1"/>
    <xf numFmtId="164" fontId="29" fillId="0" borderId="0" xfId="0" applyNumberFormat="1" applyFont="1" applyFill="1" applyBorder="1" applyAlignment="1"/>
    <xf numFmtId="0" fontId="29" fillId="0" borderId="0" xfId="0" applyNumberFormat="1" applyFont="1" applyFill="1" applyBorder="1" applyAlignment="1" applyProtection="1">
      <alignment horizontal="center"/>
      <protection locked="0"/>
    </xf>
    <xf numFmtId="10" fontId="29" fillId="0" borderId="0" xfId="3" applyNumberFormat="1" applyFont="1" applyFill="1" applyBorder="1" applyAlignment="1"/>
    <xf numFmtId="0" fontId="0" fillId="0" borderId="0" xfId="0" quotePrefix="1" applyNumberFormat="1" applyFont="1" applyFill="1" applyBorder="1" applyAlignment="1" applyProtection="1">
      <alignment horizontal="center"/>
      <protection locked="0"/>
    </xf>
    <xf numFmtId="164" fontId="0" fillId="0" borderId="6" xfId="0" applyNumberFormat="1" applyFont="1" applyFill="1" applyBorder="1" applyAlignment="1"/>
    <xf numFmtId="170" fontId="0" fillId="2" borderId="0" xfId="6" applyNumberFormat="1" applyFont="1" applyFill="1" applyBorder="1" applyAlignment="1"/>
    <xf numFmtId="170" fontId="0" fillId="0" borderId="0" xfId="6" applyNumberFormat="1" applyFont="1" applyFill="1" applyBorder="1" applyAlignment="1"/>
    <xf numFmtId="164" fontId="0" fillId="0" borderId="7" xfId="0" applyNumberFormat="1" applyFont="1" applyFill="1" applyBorder="1" applyAlignment="1"/>
    <xf numFmtId="10" fontId="0" fillId="3" borderId="0" xfId="5" applyNumberFormat="1" applyFont="1" applyFill="1" applyBorder="1" applyAlignment="1"/>
    <xf numFmtId="170" fontId="0" fillId="0" borderId="7" xfId="6" applyNumberFormat="1" applyFont="1" applyFill="1" applyBorder="1" applyAlignment="1"/>
    <xf numFmtId="164" fontId="0" fillId="0" borderId="8" xfId="0" applyNumberFormat="1" applyFont="1" applyFill="1" applyBorder="1" applyAlignment="1"/>
    <xf numFmtId="164" fontId="0" fillId="0" borderId="1" xfId="0" applyNumberFormat="1" applyFont="1" applyFill="1" applyBorder="1" applyAlignment="1"/>
    <xf numFmtId="164" fontId="0" fillId="0" borderId="0" xfId="0" applyNumberFormat="1" applyFont="1" applyFill="1" applyBorder="1" applyAlignment="1">
      <alignment horizontal="center" vertical="top"/>
    </xf>
    <xf numFmtId="49" fontId="0" fillId="0" borderId="0" xfId="0" applyNumberFormat="1" applyFont="1" applyFill="1" applyBorder="1" applyAlignment="1">
      <alignment horizontal="left"/>
    </xf>
    <xf numFmtId="164" fontId="24" fillId="0" borderId="7" xfId="2" applyNumberFormat="1" applyFont="1" applyFill="1" applyBorder="1" applyAlignment="1"/>
    <xf numFmtId="170" fontId="30" fillId="0" borderId="0" xfId="0" applyNumberFormat="1" applyFont="1" applyFill="1" applyBorder="1" applyAlignment="1"/>
    <xf numFmtId="0" fontId="25" fillId="0" borderId="0" xfId="0" applyNumberFormat="1" applyFont="1" applyFill="1" applyBorder="1" applyAlignment="1" applyProtection="1">
      <alignment horizontal="right"/>
      <protection locked="0"/>
    </xf>
    <xf numFmtId="173" fontId="5" fillId="0" borderId="0" xfId="5" applyNumberFormat="1" applyFont="1" applyFill="1" applyBorder="1" applyAlignment="1"/>
    <xf numFmtId="164" fontId="23" fillId="0" borderId="0" xfId="0" applyNumberFormat="1" applyFont="1" applyFill="1" applyBorder="1" applyAlignment="1">
      <alignment horizontal="left"/>
    </xf>
    <xf numFmtId="164" fontId="0" fillId="0" borderId="0" xfId="0" applyNumberFormat="1" applyFill="1" applyBorder="1" applyAlignment="1">
      <alignment vertical="top"/>
    </xf>
    <xf numFmtId="0" fontId="14" fillId="0" borderId="0" xfId="0" applyFont="1" applyAlignment="1">
      <alignment horizontal="center"/>
    </xf>
    <xf numFmtId="170" fontId="0" fillId="0" borderId="0" xfId="2" applyNumberFormat="1" applyFont="1"/>
    <xf numFmtId="167" fontId="24" fillId="2" borderId="0" xfId="3" applyNumberFormat="1" applyFont="1" applyFill="1" applyBorder="1" applyAlignment="1"/>
    <xf numFmtId="0" fontId="14" fillId="0" borderId="0" xfId="0" applyFont="1" applyAlignment="1">
      <alignment horizontal="center"/>
    </xf>
    <xf numFmtId="170" fontId="2" fillId="6" borderId="0" xfId="6" applyNumberFormat="1" applyFont="1" applyFill="1" applyBorder="1" applyAlignment="1"/>
    <xf numFmtId="170" fontId="2" fillId="6" borderId="0" xfId="6" applyNumberFormat="1" applyFont="1" applyFill="1" applyBorder="1" applyAlignment="1">
      <alignment horizontal="left"/>
    </xf>
    <xf numFmtId="0" fontId="11" fillId="6" borderId="0" xfId="0" applyFont="1" applyFill="1" applyBorder="1" applyAlignment="1"/>
    <xf numFmtId="164" fontId="11" fillId="6" borderId="0" xfId="0" applyNumberFormat="1" applyFont="1" applyFill="1" applyBorder="1" applyAlignment="1"/>
    <xf numFmtId="10" fontId="2" fillId="3" borderId="0" xfId="3" applyNumberFormat="1" applyFont="1" applyFill="1" applyAlignment="1"/>
    <xf numFmtId="0" fontId="23" fillId="0" borderId="0" xfId="0" applyNumberFormat="1" applyFont="1" applyFill="1" applyBorder="1" applyAlignment="1">
      <alignment horizontal="left"/>
    </xf>
    <xf numFmtId="44" fontId="0" fillId="0" borderId="0" xfId="0" applyNumberFormat="1" applyFill="1" applyBorder="1" applyAlignment="1">
      <alignment horizontal="center"/>
    </xf>
    <xf numFmtId="44" fontId="0" fillId="0" borderId="0" xfId="0" applyNumberFormat="1" applyFill="1"/>
    <xf numFmtId="14" fontId="27" fillId="0" borderId="0" xfId="0" applyNumberFormat="1" applyFont="1" applyFill="1"/>
    <xf numFmtId="14" fontId="26" fillId="0" borderId="0" xfId="0" applyNumberFormat="1" applyFont="1" applyFill="1"/>
    <xf numFmtId="170" fontId="0" fillId="0" borderId="0" xfId="0" applyNumberFormat="1" applyFill="1"/>
    <xf numFmtId="0" fontId="0" fillId="0" borderId="0" xfId="0" applyFill="1"/>
    <xf numFmtId="170" fontId="0" fillId="0" borderId="0" xfId="2" applyNumberFormat="1" applyFont="1" applyFill="1"/>
    <xf numFmtId="0" fontId="7" fillId="6" borderId="5" xfId="0" applyFont="1" applyFill="1" applyBorder="1" applyAlignment="1">
      <alignment horizontal="center" vertical="center" wrapText="1"/>
    </xf>
    <xf numFmtId="0" fontId="0" fillId="0" borderId="0" xfId="0" applyFill="1" applyBorder="1" applyAlignment="1"/>
    <xf numFmtId="0" fontId="18" fillId="0" borderId="0" xfId="0" applyFont="1" applyFill="1" applyBorder="1" applyAlignment="1"/>
    <xf numFmtId="0" fontId="0" fillId="0" borderId="0" xfId="0" applyFill="1" applyBorder="1" applyAlignment="1">
      <alignment horizontal="right"/>
    </xf>
    <xf numFmtId="0" fontId="0" fillId="0" borderId="0" xfId="0" applyFont="1" applyFill="1" applyBorder="1" applyAlignment="1"/>
    <xf numFmtId="0" fontId="0" fillId="0" borderId="0" xfId="0" applyFont="1" applyFill="1" applyBorder="1" applyAlignment="1">
      <alignment horizontal="right"/>
    </xf>
    <xf numFmtId="0" fontId="4" fillId="0" borderId="0" xfId="0" applyFont="1" applyFill="1" applyBorder="1" applyAlignment="1">
      <alignment horizontal="center"/>
    </xf>
    <xf numFmtId="0" fontId="2" fillId="0" borderId="0" xfId="0" applyFont="1" applyFill="1" applyBorder="1" applyAlignment="1">
      <alignment horizontal="center"/>
    </xf>
    <xf numFmtId="0" fontId="13" fillId="0" borderId="0" xfId="0" applyFont="1" applyAlignment="1"/>
    <xf numFmtId="0" fontId="5" fillId="0" borderId="0" xfId="0" applyFont="1" applyFill="1" applyBorder="1" applyAlignment="1"/>
    <xf numFmtId="0" fontId="2" fillId="0" borderId="0" xfId="0" applyFont="1" applyFill="1" applyBorder="1" applyAlignment="1"/>
    <xf numFmtId="0" fontId="2" fillId="0" borderId="0" xfId="0" applyFont="1" applyFill="1" applyBorder="1" applyAlignment="1">
      <alignment horizontal="right"/>
    </xf>
    <xf numFmtId="0" fontId="5" fillId="0" borderId="2" xfId="0" applyFont="1" applyFill="1" applyBorder="1" applyAlignment="1">
      <alignment horizontal="center" wrapText="1"/>
    </xf>
    <xf numFmtId="0" fontId="5" fillId="0" borderId="3" xfId="0" applyFont="1" applyFill="1" applyBorder="1" applyAlignment="1"/>
    <xf numFmtId="0" fontId="5" fillId="0" borderId="3" xfId="0" applyFont="1" applyFill="1" applyBorder="1" applyAlignment="1">
      <alignment horizontal="center" wrapText="1"/>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0" fontId="0" fillId="0" borderId="6" xfId="0" applyFont="1" applyFill="1" applyBorder="1" applyAlignment="1"/>
    <xf numFmtId="0" fontId="0" fillId="0" borderId="7" xfId="0" applyFont="1" applyFill="1" applyBorder="1" applyAlignment="1"/>
    <xf numFmtId="0" fontId="11" fillId="0" borderId="7" xfId="0" applyFont="1" applyFill="1" applyBorder="1" applyAlignment="1"/>
    <xf numFmtId="0" fontId="0" fillId="0" borderId="8" xfId="0" applyFont="1" applyFill="1" applyBorder="1" applyAlignment="1"/>
    <xf numFmtId="0" fontId="0" fillId="0" borderId="1" xfId="0" applyFont="1" applyFill="1" applyBorder="1" applyAlignment="1"/>
    <xf numFmtId="0" fontId="11" fillId="0" borderId="1" xfId="0" applyFont="1" applyFill="1" applyBorder="1" applyAlignment="1"/>
    <xf numFmtId="0" fontId="11" fillId="0" borderId="9" xfId="0" applyFont="1" applyFill="1" applyBorder="1" applyAlignment="1"/>
    <xf numFmtId="0" fontId="7" fillId="0" borderId="0" xfId="0" applyFont="1" applyFill="1" applyBorder="1" applyAlignment="1"/>
    <xf numFmtId="0" fontId="2" fillId="0" borderId="10" xfId="0" applyFont="1" applyFill="1" applyBorder="1" applyAlignment="1"/>
    <xf numFmtId="0" fontId="0" fillId="0" borderId="0" xfId="0" applyFont="1" applyFill="1" applyBorder="1" applyAlignment="1">
      <alignment horizontal="center" vertical="top"/>
    </xf>
    <xf numFmtId="0" fontId="0" fillId="0" borderId="0" xfId="0" applyFont="1" applyFill="1" applyBorder="1" applyAlignment="1">
      <alignment horizontal="center"/>
    </xf>
    <xf numFmtId="0" fontId="13" fillId="0" borderId="0" xfId="0" applyFont="1" applyFill="1" applyBorder="1" applyAlignment="1"/>
    <xf numFmtId="0" fontId="32" fillId="0" borderId="0" xfId="0" applyFont="1" applyFill="1" applyBorder="1" applyAlignment="1"/>
    <xf numFmtId="170" fontId="11" fillId="0" borderId="0" xfId="0" applyNumberFormat="1" applyFont="1" applyFill="1" applyBorder="1" applyAlignment="1"/>
    <xf numFmtId="49" fontId="33" fillId="0" borderId="0" xfId="0" applyNumberFormat="1" applyFont="1" applyFill="1" applyBorder="1" applyAlignment="1">
      <alignment horizontal="center"/>
    </xf>
    <xf numFmtId="164" fontId="33" fillId="0" borderId="0" xfId="0" applyNumberFormat="1" applyFont="1" applyFill="1" applyBorder="1" applyAlignment="1"/>
    <xf numFmtId="164" fontId="0" fillId="5" borderId="0" xfId="0" applyNumberFormat="1" applyFill="1" applyBorder="1" applyAlignment="1"/>
    <xf numFmtId="0" fontId="2" fillId="5" borderId="0" xfId="0" applyNumberFormat="1" applyFont="1" applyFill="1" applyBorder="1"/>
    <xf numFmtId="0" fontId="25" fillId="5" borderId="0" xfId="0" applyNumberFormat="1" applyFont="1" applyFill="1" applyBorder="1" applyAlignment="1" applyProtection="1">
      <alignment horizontal="right"/>
      <protection locked="0"/>
    </xf>
    <xf numFmtId="164" fontId="2" fillId="0" borderId="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7" fillId="0" borderId="0" xfId="0" applyNumberFormat="1" applyFont="1" applyFill="1" applyBorder="1" applyAlignment="1"/>
    <xf numFmtId="49" fontId="27" fillId="0" borderId="0" xfId="0" applyNumberFormat="1" applyFont="1" applyFill="1" applyBorder="1" applyAlignment="1">
      <alignment horizontal="center"/>
    </xf>
    <xf numFmtId="164" fontId="2" fillId="0" borderId="0" xfId="0" applyNumberFormat="1" applyFont="1" applyFill="1" applyBorder="1" applyAlignment="1">
      <alignment horizontal="left" vertical="top" indent="1"/>
    </xf>
    <xf numFmtId="0" fontId="27" fillId="0" borderId="0" xfId="0" applyNumberFormat="1" applyFont="1" applyFill="1" applyBorder="1" applyAlignment="1">
      <alignment horizontal="right"/>
    </xf>
    <xf numFmtId="171" fontId="0" fillId="0" borderId="0" xfId="0" applyNumberFormat="1" applyFill="1"/>
    <xf numFmtId="44" fontId="0" fillId="0" borderId="0" xfId="2" applyFont="1" applyFill="1"/>
    <xf numFmtId="167" fontId="34" fillId="2" borderId="0" xfId="3" applyNumberFormat="1" applyFont="1" applyFill="1" applyBorder="1" applyAlignment="1"/>
    <xf numFmtId="0" fontId="28" fillId="0" borderId="0" xfId="0" applyFont="1" applyAlignment="1">
      <alignment horizontal="center"/>
    </xf>
    <xf numFmtId="0" fontId="4"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wrapText="1"/>
    </xf>
    <xf numFmtId="164" fontId="2" fillId="0" borderId="0" xfId="0" applyNumberFormat="1" applyFont="1" applyFill="1" applyBorder="1" applyAlignment="1">
      <alignment horizontal="left"/>
    </xf>
    <xf numFmtId="164" fontId="2" fillId="0" borderId="0" xfId="0" applyNumberFormat="1" applyFont="1" applyFill="1" applyBorder="1" applyAlignment="1">
      <alignment horizontal="left" vertical="top" wrapText="1"/>
    </xf>
    <xf numFmtId="164" fontId="23" fillId="0" borderId="0" xfId="0" applyNumberFormat="1" applyFont="1" applyFill="1" applyBorder="1" applyAlignment="1">
      <alignment horizontal="left" vertical="top" wrapText="1"/>
    </xf>
    <xf numFmtId="164" fontId="23" fillId="0" borderId="0" xfId="0" applyNumberFormat="1" applyFont="1" applyFill="1" applyBorder="1" applyAlignment="1">
      <alignment horizontal="left" wrapText="1"/>
    </xf>
    <xf numFmtId="164" fontId="2" fillId="0" borderId="0" xfId="0" applyNumberFormat="1" applyFont="1" applyFill="1" applyBorder="1" applyAlignment="1">
      <alignment horizontal="left" wrapText="1"/>
    </xf>
    <xf numFmtId="164" fontId="23" fillId="0" borderId="0" xfId="0" applyNumberFormat="1" applyFont="1" applyFill="1" applyBorder="1" applyAlignment="1">
      <alignment horizontal="left"/>
    </xf>
    <xf numFmtId="164" fontId="0" fillId="0" borderId="0" xfId="0" applyNumberFormat="1" applyFill="1" applyBorder="1" applyAlignment="1">
      <alignment horizontal="left" vertical="top" wrapText="1"/>
    </xf>
    <xf numFmtId="164" fontId="0" fillId="0" borderId="0" xfId="0" applyNumberFormat="1" applyFont="1" applyFill="1" applyBorder="1" applyAlignment="1">
      <alignment horizontal="left" vertical="top" wrapText="1"/>
    </xf>
    <xf numFmtId="164" fontId="0" fillId="0" borderId="0" xfId="0" applyNumberFormat="1" applyFill="1" applyBorder="1" applyAlignment="1">
      <alignment horizontal="left" vertical="top" wrapText="1" indent="1"/>
    </xf>
    <xf numFmtId="164" fontId="0" fillId="0" borderId="0" xfId="0" applyNumberFormat="1" applyFont="1" applyFill="1" applyBorder="1" applyAlignment="1">
      <alignment horizontal="left" vertical="top" wrapText="1" indent="1"/>
    </xf>
    <xf numFmtId="164" fontId="0" fillId="0" borderId="0" xfId="0" applyNumberFormat="1" applyFill="1" applyBorder="1" applyAlignment="1">
      <alignment horizontal="left"/>
    </xf>
    <xf numFmtId="164" fontId="0" fillId="0" borderId="0" xfId="0" applyNumberFormat="1" applyFont="1" applyFill="1" applyBorder="1" applyAlignment="1">
      <alignment horizontal="left"/>
    </xf>
    <xf numFmtId="164" fontId="0" fillId="0" borderId="0" xfId="0" applyNumberFormat="1" applyFont="1" applyFill="1" applyBorder="1" applyAlignment="1">
      <alignment horizontal="left" wrapText="1"/>
    </xf>
    <xf numFmtId="0" fontId="0" fillId="0" borderId="0" xfId="0" applyFont="1" applyFill="1" applyBorder="1" applyAlignment="1">
      <alignment horizontal="left" vertical="top" wrapText="1"/>
    </xf>
    <xf numFmtId="164" fontId="2" fillId="0" borderId="0" xfId="0" applyNumberFormat="1" applyFont="1" applyFill="1" applyBorder="1" applyAlignment="1">
      <alignment horizontal="left" vertical="top"/>
    </xf>
  </cellXfs>
  <cellStyles count="7">
    <cellStyle name="Comma" xfId="1" builtinId="3"/>
    <cellStyle name="Comma 2" xfId="4"/>
    <cellStyle name="Currency" xfId="2" builtinId="4"/>
    <cellStyle name="Currency 2" xfId="6"/>
    <cellStyle name="Normal" xfId="0" builtinId="0"/>
    <cellStyle name="Percent" xfId="3" builtinId="5"/>
    <cellStyle name="Percent 2" xfId="5"/>
  </cellStyles>
  <dxfs count="0"/>
  <tableStyles count="0" defaultTableStyle="TableStyleMedium9" defaultPivotStyle="PivotStyleLight16"/>
  <colors>
    <mruColors>
      <color rgb="FFC4D79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6"/>
  <sheetViews>
    <sheetView tabSelected="1" topLeftCell="B1" zoomScale="70" zoomScaleNormal="70" workbookViewId="0">
      <selection activeCell="O17" sqref="O17"/>
    </sheetView>
  </sheetViews>
  <sheetFormatPr defaultRowHeight="14.4"/>
  <cols>
    <col min="1" max="1" width="3" customWidth="1"/>
    <col min="2" max="2" width="16.44140625" customWidth="1"/>
    <col min="3" max="3" width="15.33203125" customWidth="1"/>
    <col min="4" max="4" width="19.5546875" customWidth="1"/>
    <col min="5" max="5" width="47.109375" customWidth="1"/>
    <col min="6" max="6" width="14" customWidth="1"/>
    <col min="7" max="7" width="10.5546875" customWidth="1"/>
    <col min="8" max="8" width="18.33203125" bestFit="1" customWidth="1"/>
    <col min="9" max="9" width="3.33203125" customWidth="1"/>
    <col min="12" max="12" width="19.88671875" customWidth="1"/>
    <col min="13" max="13" width="17.109375" bestFit="1" customWidth="1"/>
    <col min="14" max="14" width="15.109375" customWidth="1"/>
  </cols>
  <sheetData>
    <row r="2" spans="2:9" ht="17.399999999999999">
      <c r="B2" s="353" t="s">
        <v>175</v>
      </c>
      <c r="C2" s="353"/>
      <c r="D2" s="353"/>
      <c r="E2" s="353"/>
      <c r="F2" s="353"/>
      <c r="G2" s="353"/>
      <c r="H2" s="353"/>
      <c r="I2" s="231"/>
    </row>
    <row r="3" spans="2:9" ht="17.399999999999999">
      <c r="B3" s="353" t="s">
        <v>245</v>
      </c>
      <c r="C3" s="353"/>
      <c r="D3" s="353"/>
      <c r="E3" s="353"/>
      <c r="F3" s="353"/>
      <c r="G3" s="353"/>
      <c r="H3" s="353"/>
      <c r="I3" s="230"/>
    </row>
    <row r="4" spans="2:9">
      <c r="B4" s="192"/>
      <c r="C4" s="192"/>
      <c r="D4" s="192"/>
      <c r="E4" s="229"/>
      <c r="F4" s="229"/>
      <c r="G4" s="229"/>
      <c r="H4" s="192"/>
      <c r="I4" s="192"/>
    </row>
    <row r="5" spans="2:9" ht="15.6">
      <c r="B5" s="354">
        <v>2017</v>
      </c>
      <c r="C5" s="354"/>
      <c r="D5" s="354"/>
      <c r="E5" s="354"/>
      <c r="F5" s="354"/>
      <c r="G5" s="354"/>
      <c r="H5" s="354"/>
      <c r="I5" s="192"/>
    </row>
    <row r="7" spans="2:9">
      <c r="B7" s="215"/>
      <c r="C7" s="215"/>
      <c r="D7" s="215" t="s">
        <v>232</v>
      </c>
      <c r="E7" s="215"/>
      <c r="F7" s="215" t="s">
        <v>251</v>
      </c>
      <c r="G7" s="215"/>
      <c r="H7" s="240"/>
      <c r="I7" s="217"/>
    </row>
    <row r="8" spans="2:9">
      <c r="B8" s="218"/>
      <c r="C8" s="218"/>
      <c r="D8" s="218" t="s">
        <v>148</v>
      </c>
      <c r="E8" s="218"/>
      <c r="F8" s="218" t="s">
        <v>252</v>
      </c>
      <c r="G8" s="218" t="s">
        <v>247</v>
      </c>
      <c r="H8" s="218" t="s">
        <v>247</v>
      </c>
      <c r="I8" s="217"/>
    </row>
    <row r="9" spans="2:9">
      <c r="B9" s="218" t="s">
        <v>15</v>
      </c>
      <c r="C9" s="218" t="s">
        <v>231</v>
      </c>
      <c r="D9" s="218" t="s">
        <v>233</v>
      </c>
      <c r="E9" s="220" t="s">
        <v>232</v>
      </c>
      <c r="F9" s="218" t="s">
        <v>253</v>
      </c>
      <c r="G9" s="218" t="s">
        <v>248</v>
      </c>
      <c r="H9" s="220" t="s">
        <v>250</v>
      </c>
      <c r="I9" s="222"/>
    </row>
    <row r="10" spans="2:9">
      <c r="B10" s="216" t="s">
        <v>149</v>
      </c>
      <c r="C10" s="216" t="s">
        <v>232</v>
      </c>
      <c r="D10" s="216" t="s">
        <v>234</v>
      </c>
      <c r="E10" s="221" t="s">
        <v>246</v>
      </c>
      <c r="F10" s="216" t="s">
        <v>249</v>
      </c>
      <c r="G10" s="216" t="s">
        <v>249</v>
      </c>
      <c r="H10" s="221" t="s">
        <v>249</v>
      </c>
      <c r="I10" s="222"/>
    </row>
    <row r="11" spans="2:9">
      <c r="B11" s="222" t="s">
        <v>151</v>
      </c>
      <c r="C11" s="222">
        <v>2237</v>
      </c>
      <c r="D11" s="299">
        <f>AMIL!R72+AMIL!R73</f>
        <v>4939019.7811474223</v>
      </c>
      <c r="E11" s="300" t="s">
        <v>272</v>
      </c>
      <c r="F11" s="301" t="s">
        <v>261</v>
      </c>
      <c r="G11" s="302">
        <v>42736</v>
      </c>
      <c r="H11" s="302">
        <v>43100</v>
      </c>
      <c r="I11" s="222"/>
    </row>
    <row r="12" spans="2:9">
      <c r="B12" s="222" t="s">
        <v>151</v>
      </c>
      <c r="C12" s="222">
        <v>2239</v>
      </c>
      <c r="D12" s="299">
        <f>AMIL!R74+AMIL!R75</f>
        <v>954248.05077941343</v>
      </c>
      <c r="E12" s="300" t="s">
        <v>273</v>
      </c>
      <c r="F12" s="301" t="s">
        <v>261</v>
      </c>
      <c r="G12" s="302">
        <v>42736</v>
      </c>
      <c r="H12" s="302">
        <v>43100</v>
      </c>
      <c r="I12" s="222"/>
    </row>
    <row r="13" spans="2:9">
      <c r="B13" s="222" t="s">
        <v>151</v>
      </c>
      <c r="C13" s="222">
        <v>3017</v>
      </c>
      <c r="D13" s="299">
        <f>AMIL!R76+AMIL!R77</f>
        <v>4511970.4725402119</v>
      </c>
      <c r="E13" s="300" t="s">
        <v>275</v>
      </c>
      <c r="F13" s="301" t="s">
        <v>261</v>
      </c>
      <c r="G13" s="302">
        <v>42736</v>
      </c>
      <c r="H13" s="302">
        <v>43100</v>
      </c>
      <c r="I13" s="222"/>
    </row>
    <row r="14" spans="2:9">
      <c r="B14" s="222" t="s">
        <v>151</v>
      </c>
      <c r="C14" s="222">
        <v>3022</v>
      </c>
      <c r="D14" s="299">
        <f>AMIL!R78+AMIL!R79</f>
        <v>595226.16900049592</v>
      </c>
      <c r="E14" s="300" t="s">
        <v>276</v>
      </c>
      <c r="F14" s="301" t="s">
        <v>261</v>
      </c>
      <c r="G14" s="302">
        <v>42736</v>
      </c>
      <c r="H14" s="302">
        <v>43100</v>
      </c>
      <c r="I14" s="222"/>
    </row>
    <row r="15" spans="2:9">
      <c r="B15" s="222" t="s">
        <v>151</v>
      </c>
      <c r="C15" s="222">
        <v>3169</v>
      </c>
      <c r="D15" s="299">
        <f>AMIL!R80+AMIL!R81</f>
        <v>2287547.1901754616</v>
      </c>
      <c r="E15" s="300" t="s">
        <v>270</v>
      </c>
      <c r="F15" s="301" t="s">
        <v>261</v>
      </c>
      <c r="G15" s="302">
        <v>42736</v>
      </c>
      <c r="H15" s="302">
        <v>43100</v>
      </c>
      <c r="I15" s="222"/>
    </row>
    <row r="16" spans="2:9">
      <c r="B16" s="222" t="s">
        <v>282</v>
      </c>
      <c r="C16" s="222">
        <v>2237</v>
      </c>
      <c r="D16" s="300">
        <f>ATXI!S74+ATXI!S75+ATXI!S76</f>
        <v>32510366.674315598</v>
      </c>
      <c r="E16" s="300" t="s">
        <v>272</v>
      </c>
      <c r="F16" s="301" t="s">
        <v>261</v>
      </c>
      <c r="G16" s="302">
        <v>42736</v>
      </c>
      <c r="H16" s="302">
        <v>43100</v>
      </c>
      <c r="I16" s="110"/>
    </row>
    <row r="17" spans="2:9">
      <c r="B17" s="222" t="s">
        <v>282</v>
      </c>
      <c r="C17" s="222">
        <v>2239</v>
      </c>
      <c r="D17" s="300">
        <f>ATXI!S77+ATXI!S78+ATXI!S79</f>
        <v>11736058.797093576</v>
      </c>
      <c r="E17" s="300" t="s">
        <v>273</v>
      </c>
      <c r="F17" s="301" t="s">
        <v>261</v>
      </c>
      <c r="G17" s="302">
        <v>42736</v>
      </c>
      <c r="H17" s="302">
        <v>43100</v>
      </c>
      <c r="I17" s="110"/>
    </row>
    <row r="18" spans="2:9">
      <c r="B18" s="222" t="s">
        <v>282</v>
      </c>
      <c r="C18" s="217">
        <v>3017</v>
      </c>
      <c r="D18" s="300">
        <f>ATXI!S83+ATXI!S84+ATXI!S85</f>
        <v>88891669.336107105</v>
      </c>
      <c r="E18" s="109" t="s">
        <v>275</v>
      </c>
      <c r="F18" s="250" t="s">
        <v>261</v>
      </c>
      <c r="G18" s="302">
        <v>42736</v>
      </c>
      <c r="H18" s="302">
        <v>43100</v>
      </c>
      <c r="I18" s="110"/>
    </row>
    <row r="19" spans="2:9">
      <c r="B19" s="222" t="s">
        <v>282</v>
      </c>
      <c r="C19" s="217">
        <v>3022</v>
      </c>
      <c r="D19" s="300">
        <f>ATXI!S86+ATXI!S87+ATXI!S88</f>
        <v>11034083.780202577</v>
      </c>
      <c r="E19" s="109" t="s">
        <v>276</v>
      </c>
      <c r="F19" s="250" t="s">
        <v>261</v>
      </c>
      <c r="G19" s="302">
        <v>42736</v>
      </c>
      <c r="H19" s="302">
        <v>43100</v>
      </c>
      <c r="I19" s="110"/>
    </row>
    <row r="20" spans="2:9">
      <c r="B20" s="222" t="s">
        <v>282</v>
      </c>
      <c r="C20" s="217">
        <v>3169</v>
      </c>
      <c r="D20" s="300">
        <f>ATXI!S89+ATXI!S90+ATXI!S91</f>
        <v>12716273.968739513</v>
      </c>
      <c r="E20" s="109" t="s">
        <v>270</v>
      </c>
      <c r="F20" s="250" t="s">
        <v>261</v>
      </c>
      <c r="G20" s="302">
        <v>42736</v>
      </c>
      <c r="H20" s="302">
        <v>43100</v>
      </c>
      <c r="I20" s="110"/>
    </row>
    <row r="21" spans="2:9">
      <c r="B21" s="222" t="s">
        <v>282</v>
      </c>
      <c r="C21" s="217">
        <v>2248</v>
      </c>
      <c r="D21" s="300">
        <f>ATXI!S80+ATXI!S81+ATXI!S82</f>
        <v>2107449.3049694644</v>
      </c>
      <c r="E21" s="109" t="s">
        <v>259</v>
      </c>
      <c r="F21" s="250" t="s">
        <v>261</v>
      </c>
      <c r="G21" s="302">
        <v>42736</v>
      </c>
      <c r="H21" s="302">
        <v>43100</v>
      </c>
      <c r="I21" s="110"/>
    </row>
    <row r="22" spans="2:9">
      <c r="B22" s="222" t="s">
        <v>282</v>
      </c>
      <c r="C22" s="217">
        <v>3170</v>
      </c>
      <c r="D22" s="300">
        <f>ATXI!S92+ATXI!S93+ATXI!S94</f>
        <v>7352368.3317671707</v>
      </c>
      <c r="E22" s="109" t="s">
        <v>277</v>
      </c>
      <c r="F22" s="250" t="s">
        <v>261</v>
      </c>
      <c r="G22" s="302">
        <v>42736</v>
      </c>
      <c r="H22" s="302">
        <v>43100</v>
      </c>
      <c r="I22" s="110"/>
    </row>
    <row r="23" spans="2:9">
      <c r="B23" s="217" t="s">
        <v>153</v>
      </c>
      <c r="C23" s="217">
        <v>2844</v>
      </c>
      <c r="D23" s="300">
        <f>ROUND(+ATC!S74,2)</f>
        <v>4432148.1900000004</v>
      </c>
      <c r="E23" s="109" t="s">
        <v>271</v>
      </c>
      <c r="F23" s="250" t="s">
        <v>261</v>
      </c>
      <c r="G23" s="302">
        <v>42736</v>
      </c>
      <c r="H23" s="302">
        <v>43100</v>
      </c>
      <c r="I23" s="110"/>
    </row>
    <row r="24" spans="2:9">
      <c r="B24" s="217" t="s">
        <v>153</v>
      </c>
      <c r="C24" s="217">
        <v>3127</v>
      </c>
      <c r="D24" s="300">
        <f>ROUND(+ATC!S75,2)</f>
        <v>14446444.07</v>
      </c>
      <c r="E24" s="109" t="s">
        <v>274</v>
      </c>
      <c r="F24" s="250" t="s">
        <v>261</v>
      </c>
      <c r="G24" s="302">
        <v>42736</v>
      </c>
      <c r="H24" s="302">
        <v>43100</v>
      </c>
      <c r="I24" s="110"/>
    </row>
    <row r="25" spans="2:9">
      <c r="B25" s="251" t="s">
        <v>296</v>
      </c>
      <c r="C25" s="214">
        <v>1203</v>
      </c>
      <c r="D25" s="300">
        <f>+CMMPA!S74</f>
        <v>5210434.8390119271</v>
      </c>
      <c r="E25" s="109" t="s">
        <v>264</v>
      </c>
      <c r="F25" s="250" t="s">
        <v>261</v>
      </c>
      <c r="G25" s="302">
        <v>42736</v>
      </c>
      <c r="H25" s="302">
        <v>43100</v>
      </c>
      <c r="I25" s="110"/>
    </row>
    <row r="26" spans="2:9">
      <c r="B26" s="251" t="s">
        <v>296</v>
      </c>
      <c r="C26" s="214">
        <v>2221</v>
      </c>
      <c r="D26" s="300">
        <f>+CMMPA!S75</f>
        <v>0</v>
      </c>
      <c r="E26" s="109" t="s">
        <v>266</v>
      </c>
      <c r="F26" s="250" t="s">
        <v>261</v>
      </c>
      <c r="G26" s="302"/>
      <c r="H26" s="249"/>
      <c r="I26" s="110"/>
    </row>
    <row r="27" spans="2:9">
      <c r="B27" s="214" t="s">
        <v>244</v>
      </c>
      <c r="C27" s="214">
        <v>2202</v>
      </c>
      <c r="D27" s="300">
        <f>ROUND(+DEI!R72,2)</f>
        <v>0</v>
      </c>
      <c r="E27" s="109" t="s">
        <v>263</v>
      </c>
      <c r="F27" s="250" t="s">
        <v>261</v>
      </c>
      <c r="G27" s="302"/>
      <c r="I27" s="110"/>
    </row>
    <row r="28" spans="2:9">
      <c r="B28" s="214" t="s">
        <v>156</v>
      </c>
      <c r="C28" s="214">
        <v>3127</v>
      </c>
      <c r="D28" s="300">
        <f>DPC!S71</f>
        <v>0</v>
      </c>
      <c r="E28" s="109" t="s">
        <v>274</v>
      </c>
      <c r="F28" s="250" t="s">
        <v>261</v>
      </c>
      <c r="G28" s="302"/>
      <c r="H28" s="249"/>
      <c r="I28" s="110"/>
    </row>
    <row r="29" spans="2:9">
      <c r="B29" s="214" t="s">
        <v>157</v>
      </c>
      <c r="C29" s="214">
        <v>1203</v>
      </c>
      <c r="D29" s="300">
        <f>ROUND(+GRE!U76,2)</f>
        <v>14058077</v>
      </c>
      <c r="E29" s="109" t="s">
        <v>264</v>
      </c>
      <c r="F29" s="250" t="s">
        <v>261</v>
      </c>
      <c r="G29" s="302">
        <v>42736</v>
      </c>
      <c r="H29" s="302">
        <v>43100</v>
      </c>
      <c r="I29" s="110"/>
    </row>
    <row r="30" spans="2:9">
      <c r="B30" s="214" t="s">
        <v>160</v>
      </c>
      <c r="C30" s="217">
        <v>3168</v>
      </c>
      <c r="D30" s="300">
        <f>ROUND(+ITC!R72,2)</f>
        <v>100354986.42</v>
      </c>
      <c r="E30" s="109" t="s">
        <v>260</v>
      </c>
      <c r="F30" s="250" t="s">
        <v>262</v>
      </c>
      <c r="G30" s="302">
        <v>42736</v>
      </c>
      <c r="H30" s="302">
        <v>43100</v>
      </c>
      <c r="I30" s="110"/>
    </row>
    <row r="31" spans="2:9">
      <c r="B31" s="214" t="s">
        <v>161</v>
      </c>
      <c r="C31" s="217">
        <v>2248</v>
      </c>
      <c r="D31" s="300">
        <f>ROUND(+ITCM!R72,2)</f>
        <v>0</v>
      </c>
      <c r="E31" s="109" t="s">
        <v>259</v>
      </c>
      <c r="F31" s="250" t="s">
        <v>261</v>
      </c>
      <c r="G31" s="302"/>
      <c r="I31" s="110"/>
    </row>
    <row r="32" spans="2:9">
      <c r="B32" s="214" t="s">
        <v>161</v>
      </c>
      <c r="C32" s="217">
        <v>3127</v>
      </c>
      <c r="D32" s="300">
        <f>ROUND(+ITCM!R73,2)</f>
        <v>2318959.98</v>
      </c>
      <c r="E32" s="109" t="s">
        <v>274</v>
      </c>
      <c r="F32" s="250" t="s">
        <v>261</v>
      </c>
      <c r="G32" s="302">
        <v>42736</v>
      </c>
      <c r="H32" s="302">
        <v>43100</v>
      </c>
      <c r="I32" s="110"/>
    </row>
    <row r="33" spans="2:9">
      <c r="B33" s="214" t="s">
        <v>161</v>
      </c>
      <c r="C33" s="217">
        <v>3205</v>
      </c>
      <c r="D33" s="300">
        <f>ROUND(+ITCM!R74,2)</f>
        <v>27274883.640000001</v>
      </c>
      <c r="E33" s="109" t="s">
        <v>268</v>
      </c>
      <c r="F33" s="250" t="s">
        <v>261</v>
      </c>
      <c r="G33" s="302">
        <v>42736</v>
      </c>
      <c r="H33" s="302">
        <v>43100</v>
      </c>
      <c r="I33" s="110"/>
    </row>
    <row r="34" spans="2:9">
      <c r="B34" s="214" t="s">
        <v>161</v>
      </c>
      <c r="C34" s="217">
        <v>3213</v>
      </c>
      <c r="D34" s="300">
        <f>ROUND(+ITCM!R75,2)</f>
        <v>19209448.829999998</v>
      </c>
      <c r="E34" s="109" t="s">
        <v>267</v>
      </c>
      <c r="F34" s="250" t="s">
        <v>261</v>
      </c>
      <c r="G34" s="302">
        <v>42736</v>
      </c>
      <c r="H34" s="302">
        <v>43100</v>
      </c>
      <c r="I34" s="110"/>
    </row>
    <row r="35" spans="2:9">
      <c r="B35" s="214" t="s">
        <v>164</v>
      </c>
      <c r="C35" s="217">
        <v>2220</v>
      </c>
      <c r="D35" s="300">
        <f>ROUND(MDU!R72,2)</f>
        <v>11119365.369999999</v>
      </c>
      <c r="E35" s="109" t="s">
        <v>265</v>
      </c>
      <c r="F35" s="250" t="s">
        <v>261</v>
      </c>
      <c r="G35" s="302">
        <v>42736</v>
      </c>
      <c r="H35" s="302">
        <v>43100</v>
      </c>
      <c r="I35" s="110"/>
    </row>
    <row r="36" spans="2:9">
      <c r="B36" s="214" t="s">
        <v>163</v>
      </c>
      <c r="C36" s="217">
        <v>2248</v>
      </c>
      <c r="D36" s="300">
        <f>ROUND(+MEC!R72,2)</f>
        <v>530926.84</v>
      </c>
      <c r="E36" s="109" t="s">
        <v>259</v>
      </c>
      <c r="F36" s="250" t="s">
        <v>261</v>
      </c>
      <c r="G36" s="302"/>
      <c r="I36" s="110"/>
    </row>
    <row r="37" spans="2:9">
      <c r="B37" s="214" t="s">
        <v>163</v>
      </c>
      <c r="C37" s="217">
        <v>3022</v>
      </c>
      <c r="D37" s="300">
        <f>ROUND(+MEC!R73,2)</f>
        <v>7718940.5599999996</v>
      </c>
      <c r="E37" s="109" t="s">
        <v>276</v>
      </c>
      <c r="F37" s="250" t="s">
        <v>261</v>
      </c>
      <c r="G37" s="302">
        <v>42736</v>
      </c>
      <c r="H37" s="302">
        <v>43100</v>
      </c>
      <c r="I37" s="110"/>
    </row>
    <row r="38" spans="2:9">
      <c r="B38" s="214" t="s">
        <v>163</v>
      </c>
      <c r="C38" s="217">
        <v>3205</v>
      </c>
      <c r="D38" s="300">
        <f>ROUND(+MEC!R74,2)</f>
        <v>34351736.420000002</v>
      </c>
      <c r="E38" s="109" t="s">
        <v>268</v>
      </c>
      <c r="F38" s="250" t="s">
        <v>261</v>
      </c>
      <c r="G38" s="302">
        <v>42736</v>
      </c>
      <c r="H38" s="302">
        <v>43100</v>
      </c>
      <c r="I38" s="110"/>
    </row>
    <row r="39" spans="2:9">
      <c r="B39" s="214" t="s">
        <v>163</v>
      </c>
      <c r="C39" s="217">
        <v>3213</v>
      </c>
      <c r="D39" s="300">
        <f>ROUND(+MEC!R75,2)</f>
        <v>20828321.879999999</v>
      </c>
      <c r="E39" s="109" t="s">
        <v>267</v>
      </c>
      <c r="F39" s="250" t="s">
        <v>261</v>
      </c>
      <c r="G39" s="302">
        <v>42736</v>
      </c>
      <c r="H39" s="302">
        <v>43100</v>
      </c>
      <c r="I39" s="110"/>
    </row>
    <row r="40" spans="2:9">
      <c r="B40" s="214" t="s">
        <v>162</v>
      </c>
      <c r="C40" s="217">
        <v>3168</v>
      </c>
      <c r="D40" s="300">
        <f>+METC!R92</f>
        <v>71429.47</v>
      </c>
      <c r="E40" s="109" t="s">
        <v>260</v>
      </c>
      <c r="F40" s="250" t="s">
        <v>262</v>
      </c>
      <c r="G40" s="302">
        <v>42736</v>
      </c>
      <c r="H40" s="302">
        <v>43100</v>
      </c>
      <c r="I40" s="110"/>
    </row>
    <row r="41" spans="2:9">
      <c r="B41" s="214" t="s">
        <v>174</v>
      </c>
      <c r="C41" s="217">
        <v>1203</v>
      </c>
      <c r="D41" s="300">
        <f>ROUND(+MRES!S92,2)</f>
        <v>5054164.2</v>
      </c>
      <c r="E41" s="109" t="s">
        <v>264</v>
      </c>
      <c r="F41" s="250" t="s">
        <v>261</v>
      </c>
      <c r="G41" s="302">
        <v>42736</v>
      </c>
      <c r="H41" s="302">
        <v>43100</v>
      </c>
      <c r="I41" s="110"/>
    </row>
    <row r="42" spans="2:9">
      <c r="B42" s="214" t="s">
        <v>167</v>
      </c>
      <c r="C42" s="217">
        <v>2202</v>
      </c>
      <c r="D42" s="300">
        <f>ROUND(+NIPS!R72,2)</f>
        <v>20087507.18</v>
      </c>
      <c r="E42" s="109" t="s">
        <v>263</v>
      </c>
      <c r="F42" s="250" t="s">
        <v>261</v>
      </c>
      <c r="G42" s="302">
        <v>42736</v>
      </c>
      <c r="H42" s="302">
        <v>43100</v>
      </c>
      <c r="I42" s="110"/>
    </row>
    <row r="43" spans="2:9">
      <c r="B43" s="214" t="s">
        <v>167</v>
      </c>
      <c r="C43" s="217">
        <v>3203</v>
      </c>
      <c r="D43" s="300">
        <f>ROUND(+NIPS!R73,2)</f>
        <v>40719650.880000003</v>
      </c>
      <c r="E43" s="109" t="s">
        <v>269</v>
      </c>
      <c r="F43" s="250" t="s">
        <v>261</v>
      </c>
      <c r="G43" s="302">
        <v>42736</v>
      </c>
      <c r="H43" s="302">
        <v>43100</v>
      </c>
      <c r="I43" s="110"/>
    </row>
    <row r="44" spans="2:9">
      <c r="B44" s="214" t="s">
        <v>168</v>
      </c>
      <c r="C44" s="217">
        <v>1203</v>
      </c>
      <c r="D44" s="300">
        <f>ROUND(+NSP!R72,2)</f>
        <v>61152509.880000003</v>
      </c>
      <c r="E44" s="109" t="s">
        <v>264</v>
      </c>
      <c r="F44" s="250" t="s">
        <v>261</v>
      </c>
      <c r="G44" s="302">
        <v>42736</v>
      </c>
      <c r="H44" s="302">
        <v>43100</v>
      </c>
      <c r="I44" s="110"/>
    </row>
    <row r="45" spans="2:9">
      <c r="B45" s="214" t="s">
        <v>168</v>
      </c>
      <c r="C45" s="217">
        <v>2221</v>
      </c>
      <c r="D45" s="300">
        <f>ROUND(+NSP!R73,2)</f>
        <v>0</v>
      </c>
      <c r="E45" s="109" t="s">
        <v>266</v>
      </c>
      <c r="F45" s="250" t="s">
        <v>261</v>
      </c>
      <c r="G45" s="302"/>
      <c r="I45" s="110"/>
    </row>
    <row r="46" spans="2:9">
      <c r="B46" s="214" t="s">
        <v>168</v>
      </c>
      <c r="C46" s="217">
        <v>3127</v>
      </c>
      <c r="D46" s="300">
        <f>ROUND(+NSP!R74,2)</f>
        <v>0</v>
      </c>
      <c r="E46" s="109" t="s">
        <v>274</v>
      </c>
      <c r="F46" s="250" t="s">
        <v>261</v>
      </c>
      <c r="G46" s="302"/>
      <c r="I46" s="110"/>
    </row>
    <row r="47" spans="2:9">
      <c r="B47" s="214" t="s">
        <v>169</v>
      </c>
      <c r="C47" s="217">
        <v>1203</v>
      </c>
      <c r="D47" s="300">
        <f>ROUND(+OTP!R72,2)</f>
        <v>4022908.1</v>
      </c>
      <c r="E47" s="109" t="s">
        <v>264</v>
      </c>
      <c r="F47" s="250" t="s">
        <v>261</v>
      </c>
      <c r="G47" s="302">
        <v>42736</v>
      </c>
      <c r="H47" s="302">
        <v>43100</v>
      </c>
      <c r="I47" s="110"/>
    </row>
    <row r="48" spans="2:9">
      <c r="B48" s="214" t="s">
        <v>169</v>
      </c>
      <c r="C48" s="217">
        <v>2220</v>
      </c>
      <c r="D48" s="300">
        <f>ROUND(+OTP!R73,2)</f>
        <v>9085278.4299999997</v>
      </c>
      <c r="E48" s="109" t="s">
        <v>265</v>
      </c>
      <c r="F48" s="250" t="s">
        <v>261</v>
      </c>
      <c r="G48" s="302">
        <v>42736</v>
      </c>
      <c r="H48" s="302">
        <v>43100</v>
      </c>
      <c r="I48" s="110"/>
    </row>
    <row r="49" spans="2:15">
      <c r="B49" s="214" t="s">
        <v>169</v>
      </c>
      <c r="C49" s="217">
        <v>2221</v>
      </c>
      <c r="D49" s="300">
        <f>ROUND(+OTP!R74,2)</f>
        <v>9235502.4000000004</v>
      </c>
      <c r="E49" s="109" t="s">
        <v>266</v>
      </c>
      <c r="F49" s="250" t="s">
        <v>261</v>
      </c>
      <c r="G49" s="302">
        <v>42736</v>
      </c>
      <c r="H49" s="302">
        <v>43100</v>
      </c>
      <c r="I49" s="110"/>
    </row>
    <row r="50" spans="2:15">
      <c r="B50" s="251" t="s">
        <v>499</v>
      </c>
      <c r="C50" s="222">
        <v>3127</v>
      </c>
      <c r="D50" s="300">
        <f>ROUND(+WPPI!T77,2)</f>
        <v>0</v>
      </c>
      <c r="E50" s="300" t="s">
        <v>274</v>
      </c>
      <c r="F50" s="301" t="s">
        <v>261</v>
      </c>
      <c r="G50" s="300"/>
      <c r="H50" s="304"/>
      <c r="I50" s="110"/>
    </row>
    <row r="51" spans="2:15">
      <c r="D51" s="109"/>
      <c r="E51" s="109"/>
      <c r="F51" s="109"/>
      <c r="G51" s="109"/>
      <c r="I51" s="110"/>
    </row>
    <row r="52" spans="2:15">
      <c r="D52" s="109"/>
      <c r="E52" s="109"/>
      <c r="F52" s="109"/>
      <c r="G52" s="109"/>
      <c r="M52" s="228" t="s">
        <v>242</v>
      </c>
    </row>
    <row r="53" spans="2:15" ht="16.2" thickBot="1">
      <c r="B53" s="113"/>
      <c r="C53" s="113" t="s">
        <v>173</v>
      </c>
      <c r="D53" s="115">
        <f>SUM(D11:D52)</f>
        <v>590919906.43584991</v>
      </c>
      <c r="E53" s="239"/>
      <c r="F53" s="239"/>
      <c r="G53" s="239"/>
      <c r="L53" s="109">
        <f>+'Summary TO'!E37</f>
        <v>590919906.44220698</v>
      </c>
      <c r="M53" s="227">
        <f>+D53-L53</f>
        <v>-6.3570737838745117E-3</v>
      </c>
      <c r="N53" s="225" t="s">
        <v>243</v>
      </c>
      <c r="O53" s="226"/>
    </row>
    <row r="54" spans="2:15" ht="15" thickTop="1"/>
    <row r="55" spans="2:15">
      <c r="E55" s="109"/>
    </row>
    <row r="56" spans="2:15">
      <c r="E56" s="109"/>
    </row>
  </sheetData>
  <mergeCells count="3">
    <mergeCell ref="B3:H3"/>
    <mergeCell ref="B2:H2"/>
    <mergeCell ref="B5:H5"/>
  </mergeCells>
  <pageMargins left="0.45" right="0.2" top="0.5" bottom="0.5" header="0.3" footer="0.3"/>
  <pageSetup scale="59" orientation="landscape" r:id="rId1"/>
  <headerFooter>
    <oddHeader>&amp;L&amp;"-,Bold"MidAmerican Energy Company Attachment 1-1i&amp;REffective January 1, 2017</oddHeader>
    <oddFooter>&amp;L&amp;D&amp;T&amp;R&amp;Z&amp;F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D79B"/>
  </sheetPr>
  <dimension ref="A1:BR305"/>
  <sheetViews>
    <sheetView zoomScale="80" zoomScaleNormal="80" workbookViewId="0">
      <selection activeCell="O17" sqref="O17"/>
    </sheetView>
  </sheetViews>
  <sheetFormatPr defaultColWidth="9.109375" defaultRowHeight="15.6"/>
  <cols>
    <col min="1" max="1" width="7.6640625" style="307" customWidth="1"/>
    <col min="2" max="2" width="1.88671875" style="307" customWidth="1"/>
    <col min="3" max="3" width="13.5546875" style="307" customWidth="1"/>
    <col min="4" max="4" width="13.109375" style="307" customWidth="1"/>
    <col min="5" max="5" width="12.33203125" style="307" customWidth="1"/>
    <col min="6" max="6" width="16.5546875" style="307" customWidth="1"/>
    <col min="7" max="7" width="17.44140625" style="307" customWidth="1"/>
    <col min="8" max="8" width="18.5546875" style="307" customWidth="1"/>
    <col min="9" max="9" width="15.88671875" style="307" customWidth="1"/>
    <col min="10" max="10" width="18.109375" style="307" customWidth="1"/>
    <col min="11" max="11" width="15.6640625" style="307" customWidth="1"/>
    <col min="12" max="12" width="15.88671875" style="307" customWidth="1"/>
    <col min="13" max="13" width="16.33203125" style="307" customWidth="1"/>
    <col min="14" max="14" width="16.33203125" style="308" customWidth="1"/>
    <col min="15" max="15" width="16.44140625" style="307" customWidth="1"/>
    <col min="16" max="16" width="16" style="307" customWidth="1"/>
    <col min="17" max="17" width="20.5546875" style="307" customWidth="1"/>
    <col min="18" max="18" width="15.88671875" style="307" customWidth="1"/>
    <col min="19" max="19" width="17.88671875" style="307" customWidth="1"/>
    <col min="20" max="20" width="2.44140625" style="307" customWidth="1"/>
    <col min="21" max="21" width="16.6640625" style="307" customWidth="1"/>
    <col min="22" max="22" width="9.109375" style="307"/>
    <col min="23" max="23" width="23.33203125" style="307" customWidth="1"/>
    <col min="24" max="24" width="18" style="307" customWidth="1"/>
    <col min="25" max="16384" width="9.109375" style="307"/>
  </cols>
  <sheetData>
    <row r="1" spans="1:70">
      <c r="S1" s="309"/>
    </row>
    <row r="2" spans="1:70" ht="14.4">
      <c r="A2" s="310"/>
      <c r="B2" s="310"/>
      <c r="C2" s="310"/>
      <c r="D2" s="310"/>
      <c r="E2" s="310"/>
      <c r="F2" s="310"/>
      <c r="G2" s="310"/>
      <c r="H2" s="310"/>
      <c r="I2" s="310"/>
      <c r="J2" s="310"/>
      <c r="K2" s="310"/>
      <c r="L2" s="310"/>
      <c r="M2" s="310"/>
      <c r="N2" s="310"/>
      <c r="O2" s="310"/>
      <c r="P2" s="310"/>
      <c r="Q2" s="310"/>
      <c r="R2" s="310"/>
      <c r="S2" s="311"/>
    </row>
    <row r="3" spans="1:70" ht="14.4">
      <c r="A3" s="310"/>
      <c r="B3" s="310"/>
      <c r="C3" s="310"/>
      <c r="D3" s="310"/>
      <c r="E3" s="310"/>
      <c r="F3" s="310"/>
      <c r="G3" s="310"/>
      <c r="H3" s="310"/>
      <c r="I3" s="310"/>
      <c r="J3" s="310"/>
      <c r="K3" s="310"/>
      <c r="L3" s="310"/>
      <c r="M3" s="310"/>
      <c r="N3" s="310"/>
      <c r="O3" s="310"/>
      <c r="P3" s="310"/>
      <c r="Q3" s="310"/>
      <c r="R3" s="310"/>
      <c r="S3" s="310"/>
    </row>
    <row r="4" spans="1:70" ht="14.4">
      <c r="A4" s="310"/>
      <c r="B4" s="310"/>
      <c r="C4" s="310"/>
      <c r="D4" s="310"/>
      <c r="E4" s="310"/>
      <c r="F4" s="310"/>
      <c r="G4" s="310"/>
      <c r="H4" s="310"/>
      <c r="I4" s="310"/>
      <c r="J4" s="310"/>
      <c r="K4" s="310"/>
      <c r="L4" s="310"/>
      <c r="M4" s="310"/>
      <c r="N4" s="310"/>
      <c r="O4" s="310"/>
      <c r="P4" s="310"/>
      <c r="Q4" s="310"/>
      <c r="R4" s="310"/>
      <c r="S4" s="311" t="s">
        <v>435</v>
      </c>
    </row>
    <row r="5" spans="1:70">
      <c r="A5" s="310"/>
      <c r="B5" s="310"/>
      <c r="C5" s="3" t="s">
        <v>1</v>
      </c>
      <c r="D5" s="3"/>
      <c r="E5" s="3"/>
      <c r="F5" s="3"/>
      <c r="G5" s="3"/>
      <c r="H5" s="3"/>
      <c r="I5" s="3"/>
      <c r="J5" s="4" t="s">
        <v>2</v>
      </c>
      <c r="K5" s="4"/>
      <c r="L5" s="3"/>
      <c r="M5" s="3"/>
      <c r="N5" s="3"/>
      <c r="O5" s="3"/>
      <c r="P5" s="5"/>
      <c r="Q5" s="310"/>
      <c r="R5" s="6"/>
      <c r="S5" s="7" t="s">
        <v>436</v>
      </c>
      <c r="T5" s="8"/>
      <c r="U5" s="9"/>
      <c r="V5" s="9"/>
      <c r="W5" s="8"/>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c r="BP5" s="310"/>
      <c r="BQ5" s="310"/>
      <c r="BR5" s="310"/>
    </row>
    <row r="6" spans="1:70">
      <c r="A6" s="310"/>
      <c r="B6" s="310"/>
      <c r="C6" s="3"/>
      <c r="D6" s="3"/>
      <c r="E6" s="3"/>
      <c r="F6" s="3"/>
      <c r="G6" s="3"/>
      <c r="H6" s="11" t="s">
        <v>3</v>
      </c>
      <c r="I6" s="11"/>
      <c r="J6" s="11" t="s">
        <v>437</v>
      </c>
      <c r="K6" s="11"/>
      <c r="L6" s="11"/>
      <c r="M6" s="11"/>
      <c r="N6" s="11"/>
      <c r="O6" s="11"/>
      <c r="P6" s="5"/>
      <c r="Q6" s="310"/>
      <c r="R6" s="6"/>
      <c r="S6" s="5"/>
      <c r="T6" s="8"/>
      <c r="U6" s="12"/>
      <c r="V6" s="9"/>
      <c r="W6" s="8"/>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row>
    <row r="7" spans="1:70">
      <c r="A7" s="310"/>
      <c r="B7" s="310"/>
      <c r="C7" s="6"/>
      <c r="D7" s="6"/>
      <c r="E7" s="6"/>
      <c r="F7" s="6"/>
      <c r="G7" s="6"/>
      <c r="H7" s="6"/>
      <c r="I7" s="6"/>
      <c r="J7" s="6"/>
      <c r="K7" s="6"/>
      <c r="L7" s="6"/>
      <c r="M7" s="6"/>
      <c r="N7" s="6"/>
      <c r="O7" s="6"/>
      <c r="P7" s="6"/>
      <c r="Q7" s="310"/>
      <c r="R7" s="6"/>
      <c r="S7" s="6" t="s">
        <v>5</v>
      </c>
      <c r="T7" s="8"/>
      <c r="U7" s="9"/>
      <c r="V7" s="9"/>
      <c r="W7" s="8"/>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0"/>
      <c r="BM7" s="310"/>
      <c r="BN7" s="310"/>
      <c r="BO7" s="310"/>
      <c r="BP7" s="310"/>
      <c r="BQ7" s="310"/>
      <c r="BR7" s="310"/>
    </row>
    <row r="8" spans="1:70">
      <c r="A8" s="267"/>
      <c r="B8" s="310"/>
      <c r="C8" s="6"/>
      <c r="D8" s="6"/>
      <c r="E8" s="6"/>
      <c r="F8" s="6"/>
      <c r="G8" s="6"/>
      <c r="H8" s="6"/>
      <c r="I8" s="6"/>
      <c r="J8" s="14" t="s">
        <v>438</v>
      </c>
      <c r="K8" s="14"/>
      <c r="L8" s="6"/>
      <c r="M8" s="6"/>
      <c r="N8" s="6"/>
      <c r="O8" s="6"/>
      <c r="P8" s="6"/>
      <c r="Q8" s="6"/>
      <c r="R8" s="6"/>
      <c r="S8" s="6"/>
      <c r="T8" s="8"/>
      <c r="U8" s="9"/>
      <c r="V8" s="9"/>
      <c r="W8" s="8"/>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row>
    <row r="9" spans="1:70">
      <c r="A9" s="267"/>
      <c r="B9" s="310"/>
      <c r="C9" s="6"/>
      <c r="D9" s="6"/>
      <c r="E9" s="6"/>
      <c r="F9" s="6"/>
      <c r="G9" s="6"/>
      <c r="H9" s="6"/>
      <c r="I9" s="6"/>
      <c r="J9" s="15"/>
      <c r="K9" s="15"/>
      <c r="L9" s="6"/>
      <c r="M9" s="6"/>
      <c r="N9" s="6"/>
      <c r="O9" s="6"/>
      <c r="P9" s="6"/>
      <c r="Q9" s="6"/>
      <c r="R9" s="6"/>
      <c r="S9" s="6"/>
      <c r="T9" s="8"/>
      <c r="U9" s="9"/>
      <c r="V9" s="9"/>
      <c r="W9" s="8"/>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c r="BF9" s="310"/>
      <c r="BG9" s="310"/>
      <c r="BH9" s="310"/>
      <c r="BI9" s="310"/>
      <c r="BJ9" s="310"/>
      <c r="BK9" s="310"/>
      <c r="BL9" s="310"/>
      <c r="BM9" s="310"/>
      <c r="BN9" s="310"/>
      <c r="BO9" s="310"/>
      <c r="BP9" s="310"/>
      <c r="BQ9" s="310"/>
      <c r="BR9" s="310"/>
    </row>
    <row r="10" spans="1:70">
      <c r="A10" s="267"/>
      <c r="B10" s="310"/>
      <c r="C10" s="6" t="s">
        <v>439</v>
      </c>
      <c r="D10" s="6"/>
      <c r="E10" s="6"/>
      <c r="F10" s="6"/>
      <c r="G10" s="6"/>
      <c r="H10" s="6"/>
      <c r="I10" s="6"/>
      <c r="J10" s="15"/>
      <c r="K10" s="15"/>
      <c r="L10" s="6"/>
      <c r="M10" s="6"/>
      <c r="N10" s="6"/>
      <c r="O10" s="6"/>
      <c r="P10" s="6"/>
      <c r="Q10" s="6"/>
      <c r="R10" s="6"/>
      <c r="S10" s="6"/>
      <c r="T10" s="8"/>
      <c r="U10" s="9"/>
      <c r="V10" s="9"/>
      <c r="W10" s="8"/>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0"/>
      <c r="BP10" s="310"/>
      <c r="BQ10" s="310"/>
      <c r="BR10" s="310"/>
    </row>
    <row r="11" spans="1:70">
      <c r="A11" s="267"/>
      <c r="B11" s="310"/>
      <c r="C11" s="6" t="s">
        <v>7</v>
      </c>
      <c r="D11" s="6"/>
      <c r="E11" s="6"/>
      <c r="F11" s="6"/>
      <c r="G11" s="6"/>
      <c r="H11" s="6"/>
      <c r="I11" s="6"/>
      <c r="J11" s="15"/>
      <c r="K11" s="15"/>
      <c r="L11" s="310"/>
      <c r="M11" s="310"/>
      <c r="N11" s="310"/>
      <c r="O11" s="310"/>
      <c r="P11" s="310"/>
      <c r="Q11" s="6"/>
      <c r="R11" s="6"/>
      <c r="S11" s="6"/>
      <c r="T11" s="8"/>
      <c r="U11" s="8"/>
      <c r="V11" s="8"/>
      <c r="W11" s="8"/>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0"/>
      <c r="BL11" s="310"/>
      <c r="BM11" s="310"/>
      <c r="BN11" s="310"/>
      <c r="BO11" s="310"/>
      <c r="BP11" s="310"/>
      <c r="BQ11" s="310"/>
      <c r="BR11" s="310"/>
    </row>
    <row r="12" spans="1:70">
      <c r="A12" s="267"/>
      <c r="B12" s="310"/>
      <c r="C12" s="6"/>
      <c r="D12" s="6"/>
      <c r="E12" s="6"/>
      <c r="F12" s="6"/>
      <c r="G12" s="6"/>
      <c r="H12" s="6"/>
      <c r="I12" s="6"/>
      <c r="J12" s="6"/>
      <c r="K12" s="6"/>
      <c r="L12" s="310"/>
      <c r="M12" s="310"/>
      <c r="N12" s="310"/>
      <c r="O12" s="310"/>
      <c r="P12" s="310"/>
      <c r="Q12" s="16"/>
      <c r="R12" s="6"/>
      <c r="S12" s="6"/>
      <c r="T12" s="8"/>
      <c r="U12" s="8"/>
      <c r="V12" s="8"/>
      <c r="W12" s="8"/>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310"/>
      <c r="BA12" s="310"/>
      <c r="BB12" s="310"/>
      <c r="BC12" s="310"/>
      <c r="BD12" s="310"/>
      <c r="BE12" s="310"/>
      <c r="BF12" s="310"/>
      <c r="BG12" s="310"/>
      <c r="BH12" s="310"/>
      <c r="BI12" s="310"/>
      <c r="BJ12" s="310"/>
      <c r="BK12" s="310"/>
      <c r="BL12" s="310"/>
      <c r="BM12" s="310"/>
      <c r="BN12" s="310"/>
      <c r="BO12" s="310"/>
      <c r="BP12" s="310"/>
      <c r="BQ12" s="310"/>
      <c r="BR12" s="310"/>
    </row>
    <row r="13" spans="1:70">
      <c r="A13" s="310"/>
      <c r="B13" s="310"/>
      <c r="C13" s="17" t="s">
        <v>8</v>
      </c>
      <c r="D13" s="17"/>
      <c r="E13" s="17"/>
      <c r="F13" s="17"/>
      <c r="G13" s="17"/>
      <c r="H13" s="17" t="s">
        <v>9</v>
      </c>
      <c r="I13" s="17"/>
      <c r="J13" s="17" t="s">
        <v>10</v>
      </c>
      <c r="K13" s="17"/>
      <c r="L13" s="18" t="s">
        <v>11</v>
      </c>
      <c r="M13" s="310"/>
      <c r="N13" s="310"/>
      <c r="O13" s="310"/>
      <c r="P13" s="310"/>
      <c r="Q13" s="310"/>
      <c r="R13" s="11"/>
      <c r="S13" s="18"/>
      <c r="T13" s="19"/>
      <c r="U13" s="18"/>
      <c r="V13" s="19"/>
      <c r="W13" s="2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0"/>
      <c r="BK13" s="310"/>
      <c r="BL13" s="310"/>
      <c r="BM13" s="310"/>
      <c r="BN13" s="310"/>
      <c r="BO13" s="310"/>
      <c r="BP13" s="310"/>
      <c r="BQ13" s="310"/>
      <c r="BR13" s="310"/>
    </row>
    <row r="14" spans="1:70">
      <c r="A14" s="310"/>
      <c r="B14" s="310"/>
      <c r="C14" s="21"/>
      <c r="D14" s="21"/>
      <c r="E14" s="21"/>
      <c r="F14" s="21"/>
      <c r="G14" s="21"/>
      <c r="H14" s="22" t="s">
        <v>440</v>
      </c>
      <c r="I14" s="22"/>
      <c r="J14" s="11"/>
      <c r="K14" s="11"/>
      <c r="L14" s="310"/>
      <c r="M14" s="310"/>
      <c r="N14" s="310"/>
      <c r="O14" s="310"/>
      <c r="P14" s="310"/>
      <c r="Q14" s="310"/>
      <c r="R14" s="11"/>
      <c r="S14" s="310"/>
      <c r="T14" s="19"/>
      <c r="U14" s="23"/>
      <c r="V14" s="23"/>
      <c r="W14" s="2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310"/>
      <c r="BA14" s="310"/>
      <c r="BB14" s="310"/>
      <c r="BC14" s="310"/>
      <c r="BD14" s="310"/>
      <c r="BE14" s="310"/>
      <c r="BF14" s="310"/>
      <c r="BG14" s="310"/>
      <c r="BH14" s="310"/>
      <c r="BI14" s="310"/>
      <c r="BJ14" s="310"/>
      <c r="BK14" s="310"/>
      <c r="BL14" s="310"/>
      <c r="BM14" s="310"/>
      <c r="BN14" s="310"/>
      <c r="BO14" s="310"/>
      <c r="BP14" s="310"/>
      <c r="BQ14" s="310"/>
      <c r="BR14" s="310"/>
    </row>
    <row r="15" spans="1:70">
      <c r="A15" s="267" t="s">
        <v>13</v>
      </c>
      <c r="B15" s="310"/>
      <c r="C15" s="21"/>
      <c r="D15" s="21"/>
      <c r="E15" s="21"/>
      <c r="F15" s="21"/>
      <c r="G15" s="21"/>
      <c r="H15" s="312" t="s">
        <v>14</v>
      </c>
      <c r="I15" s="312"/>
      <c r="J15" s="25" t="s">
        <v>15</v>
      </c>
      <c r="K15" s="25"/>
      <c r="L15" s="25" t="s">
        <v>16</v>
      </c>
      <c r="M15" s="310"/>
      <c r="N15" s="310"/>
      <c r="O15" s="310"/>
      <c r="P15" s="310"/>
      <c r="Q15" s="310"/>
      <c r="R15" s="11"/>
      <c r="S15" s="310"/>
      <c r="T15" s="8"/>
      <c r="U15" s="26"/>
      <c r="V15" s="23"/>
      <c r="W15" s="2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c r="BP15" s="310"/>
      <c r="BQ15" s="310"/>
      <c r="BR15" s="310"/>
    </row>
    <row r="16" spans="1:70">
      <c r="A16" s="267" t="s">
        <v>17</v>
      </c>
      <c r="B16" s="310"/>
      <c r="C16" s="27"/>
      <c r="D16" s="27"/>
      <c r="E16" s="27"/>
      <c r="F16" s="27"/>
      <c r="G16" s="27"/>
      <c r="H16" s="11"/>
      <c r="I16" s="11"/>
      <c r="J16" s="11"/>
      <c r="K16" s="11"/>
      <c r="L16" s="11"/>
      <c r="M16" s="310"/>
      <c r="N16" s="310"/>
      <c r="O16" s="310"/>
      <c r="P16" s="310"/>
      <c r="Q16" s="310"/>
      <c r="R16" s="11"/>
      <c r="S16" s="11"/>
      <c r="T16" s="8"/>
      <c r="U16" s="19"/>
      <c r="V16" s="19"/>
      <c r="W16" s="2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row>
    <row r="17" spans="1:70">
      <c r="A17" s="28"/>
      <c r="B17" s="310"/>
      <c r="C17" s="21"/>
      <c r="D17" s="21"/>
      <c r="E17" s="21"/>
      <c r="F17" s="21"/>
      <c r="G17" s="21"/>
      <c r="H17" s="11"/>
      <c r="I17" s="11"/>
      <c r="J17" s="11"/>
      <c r="K17" s="11"/>
      <c r="L17" s="11"/>
      <c r="M17" s="310"/>
      <c r="N17" s="310"/>
      <c r="O17" s="310"/>
      <c r="P17" s="310"/>
      <c r="Q17" s="310"/>
      <c r="R17" s="11"/>
      <c r="S17" s="11"/>
      <c r="T17" s="8"/>
      <c r="U17" s="19"/>
      <c r="V17" s="19"/>
      <c r="W17" s="2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row>
    <row r="18" spans="1:70">
      <c r="A18" s="46">
        <v>1</v>
      </c>
      <c r="B18" s="310"/>
      <c r="C18" s="21" t="s">
        <v>18</v>
      </c>
      <c r="D18" s="21"/>
      <c r="E18" s="21"/>
      <c r="F18" s="21"/>
      <c r="G18" s="21"/>
      <c r="H18" s="30" t="s">
        <v>441</v>
      </c>
      <c r="I18" s="30"/>
      <c r="J18" s="150">
        <v>0</v>
      </c>
      <c r="K18" s="11"/>
      <c r="L18" s="310"/>
      <c r="M18" s="310"/>
      <c r="N18" s="310"/>
      <c r="O18" s="310"/>
      <c r="P18" s="310"/>
      <c r="Q18" s="310"/>
      <c r="R18" s="11"/>
      <c r="S18" s="11"/>
      <c r="T18" s="8"/>
      <c r="U18" s="19"/>
      <c r="V18" s="19"/>
      <c r="W18" s="2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310"/>
      <c r="BO18" s="310"/>
      <c r="BP18" s="310"/>
      <c r="BQ18" s="310"/>
      <c r="BR18" s="310"/>
    </row>
    <row r="19" spans="1:70">
      <c r="A19" s="46" t="s">
        <v>20</v>
      </c>
      <c r="B19" s="310"/>
      <c r="C19" s="21" t="s">
        <v>21</v>
      </c>
      <c r="D19" s="21"/>
      <c r="E19" s="21"/>
      <c r="F19" s="21"/>
      <c r="G19" s="21"/>
      <c r="H19" s="30" t="s">
        <v>442</v>
      </c>
      <c r="I19" s="30"/>
      <c r="J19" s="153">
        <v>0</v>
      </c>
      <c r="K19" s="33"/>
      <c r="L19" s="310"/>
      <c r="M19" s="310"/>
      <c r="N19" s="310"/>
      <c r="O19" s="310"/>
      <c r="P19" s="310"/>
      <c r="Q19" s="310"/>
      <c r="R19" s="11"/>
      <c r="S19" s="11"/>
      <c r="T19" s="8"/>
      <c r="U19" s="19"/>
      <c r="V19" s="19"/>
      <c r="W19" s="2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row>
    <row r="20" spans="1:70">
      <c r="A20" s="46">
        <v>2</v>
      </c>
      <c r="B20" s="310"/>
      <c r="C20" s="21" t="s">
        <v>22</v>
      </c>
      <c r="D20" s="21"/>
      <c r="E20" s="21"/>
      <c r="F20" s="21"/>
      <c r="G20" s="21"/>
      <c r="H20" s="30" t="s">
        <v>23</v>
      </c>
      <c r="I20" s="30"/>
      <c r="J20" s="155">
        <f>J18-J19</f>
        <v>0</v>
      </c>
      <c r="K20" s="35"/>
      <c r="L20" s="310"/>
      <c r="M20" s="310"/>
      <c r="N20" s="310"/>
      <c r="O20" s="310"/>
      <c r="P20" s="310"/>
      <c r="Q20" s="310"/>
      <c r="R20" s="11"/>
      <c r="S20" s="11"/>
      <c r="T20" s="8"/>
      <c r="U20" s="19"/>
      <c r="V20" s="19"/>
      <c r="W20" s="2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c r="BF20" s="310"/>
      <c r="BG20" s="310"/>
      <c r="BH20" s="310"/>
      <c r="BI20" s="310"/>
      <c r="BJ20" s="310"/>
      <c r="BK20" s="310"/>
      <c r="BL20" s="310"/>
      <c r="BM20" s="310"/>
      <c r="BN20" s="310"/>
      <c r="BO20" s="310"/>
      <c r="BP20" s="310"/>
      <c r="BQ20" s="310"/>
      <c r="BR20" s="310"/>
    </row>
    <row r="21" spans="1:70">
      <c r="A21" s="46"/>
      <c r="B21" s="310"/>
      <c r="C21" s="310"/>
      <c r="D21" s="310"/>
      <c r="E21" s="310"/>
      <c r="F21" s="310"/>
      <c r="G21" s="310"/>
      <c r="H21" s="30"/>
      <c r="I21" s="30"/>
      <c r="J21" s="310"/>
      <c r="K21" s="310"/>
      <c r="L21" s="310"/>
      <c r="M21" s="310"/>
      <c r="N21" s="310"/>
      <c r="O21" s="310"/>
      <c r="P21" s="310"/>
      <c r="Q21" s="310"/>
      <c r="R21" s="11"/>
      <c r="S21" s="11"/>
      <c r="T21" s="8"/>
      <c r="U21" s="19"/>
      <c r="V21" s="19"/>
      <c r="W21" s="2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10"/>
      <c r="BH21" s="310"/>
      <c r="BI21" s="310"/>
      <c r="BJ21" s="310"/>
      <c r="BK21" s="310"/>
      <c r="BL21" s="310"/>
      <c r="BM21" s="310"/>
      <c r="BN21" s="310"/>
      <c r="BO21" s="310"/>
      <c r="BP21" s="310"/>
      <c r="BQ21" s="310"/>
      <c r="BR21" s="310"/>
    </row>
    <row r="22" spans="1:70">
      <c r="A22" s="46"/>
      <c r="B22" s="310"/>
      <c r="C22" s="21" t="s">
        <v>24</v>
      </c>
      <c r="D22" s="21"/>
      <c r="E22" s="21"/>
      <c r="F22" s="21"/>
      <c r="G22" s="21"/>
      <c r="H22" s="30"/>
      <c r="I22" s="30"/>
      <c r="J22" s="11"/>
      <c r="K22" s="11"/>
      <c r="L22" s="11"/>
      <c r="M22" s="310"/>
      <c r="N22" s="310"/>
      <c r="O22" s="310"/>
      <c r="P22" s="310"/>
      <c r="Q22" s="310"/>
      <c r="R22" s="11"/>
      <c r="S22" s="11"/>
      <c r="T22" s="19"/>
      <c r="U22" s="19"/>
      <c r="V22" s="19"/>
      <c r="W22" s="2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0"/>
    </row>
    <row r="23" spans="1:70">
      <c r="A23" s="46">
        <v>3</v>
      </c>
      <c r="B23" s="310"/>
      <c r="C23" s="21" t="s">
        <v>25</v>
      </c>
      <c r="D23" s="21"/>
      <c r="E23" s="21"/>
      <c r="F23" s="21"/>
      <c r="G23" s="21"/>
      <c r="H23" s="30" t="s">
        <v>26</v>
      </c>
      <c r="I23" s="30"/>
      <c r="J23" s="150">
        <v>0</v>
      </c>
      <c r="K23" s="11"/>
      <c r="L23" s="310"/>
      <c r="M23" s="310"/>
      <c r="N23" s="310"/>
      <c r="O23" s="310"/>
      <c r="P23" s="310"/>
      <c r="Q23" s="310"/>
      <c r="R23" s="11"/>
      <c r="S23" s="11"/>
      <c r="T23" s="19"/>
      <c r="U23" s="19"/>
      <c r="V23" s="19"/>
      <c r="W23" s="2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c r="BQ23" s="310"/>
      <c r="BR23" s="310"/>
    </row>
    <row r="24" spans="1:70">
      <c r="A24" s="46" t="s">
        <v>27</v>
      </c>
      <c r="B24" s="310"/>
      <c r="C24" s="21" t="s">
        <v>28</v>
      </c>
      <c r="D24" s="21"/>
      <c r="E24" s="21"/>
      <c r="F24" s="21"/>
      <c r="G24" s="21"/>
      <c r="H24" s="30" t="s">
        <v>29</v>
      </c>
      <c r="I24" s="30"/>
      <c r="J24" s="150">
        <v>0</v>
      </c>
      <c r="K24" s="11"/>
      <c r="L24" s="310"/>
      <c r="M24" s="310"/>
      <c r="N24" s="310"/>
      <c r="O24" s="310"/>
      <c r="P24" s="310"/>
      <c r="Q24" s="310"/>
      <c r="R24" s="11"/>
      <c r="S24" s="11"/>
      <c r="T24" s="19"/>
      <c r="U24" s="19"/>
      <c r="V24" s="19"/>
      <c r="W24" s="2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310"/>
      <c r="BK24" s="310"/>
      <c r="BL24" s="310"/>
      <c r="BM24" s="310"/>
      <c r="BN24" s="310"/>
      <c r="BO24" s="310"/>
      <c r="BP24" s="310"/>
      <c r="BQ24" s="310"/>
      <c r="BR24" s="310"/>
    </row>
    <row r="25" spans="1:70">
      <c r="A25" s="46" t="s">
        <v>443</v>
      </c>
      <c r="B25" s="310"/>
      <c r="C25" s="21" t="s">
        <v>34</v>
      </c>
      <c r="D25" s="21"/>
      <c r="E25" s="21"/>
      <c r="F25" s="21"/>
      <c r="G25" s="21"/>
      <c r="H25" s="30" t="s">
        <v>285</v>
      </c>
      <c r="I25" s="30"/>
      <c r="J25" s="153">
        <v>0</v>
      </c>
      <c r="K25" s="33"/>
      <c r="L25" s="310"/>
      <c r="M25" s="310"/>
      <c r="N25" s="310"/>
      <c r="O25" s="310"/>
      <c r="P25" s="310"/>
      <c r="Q25" s="310"/>
      <c r="R25" s="11"/>
      <c r="S25" s="11"/>
      <c r="T25" s="19"/>
      <c r="U25" s="19"/>
      <c r="V25" s="19"/>
      <c r="W25" s="20"/>
      <c r="X25" s="310"/>
      <c r="Y25" s="310"/>
      <c r="Z25" s="310"/>
      <c r="AA25" s="310"/>
      <c r="AB25" s="310"/>
      <c r="AC25" s="310"/>
      <c r="AD25" s="310"/>
      <c r="AE25" s="310"/>
      <c r="AF25" s="310"/>
      <c r="AG25" s="310"/>
      <c r="AH25" s="310"/>
      <c r="AI25" s="310"/>
      <c r="AJ25" s="310"/>
      <c r="AK25" s="310"/>
      <c r="AL25" s="310"/>
      <c r="AM25" s="310"/>
      <c r="AN25" s="310"/>
      <c r="AO25" s="310"/>
      <c r="AP25" s="310"/>
      <c r="AQ25" s="310"/>
      <c r="AR25" s="310"/>
      <c r="AS25" s="310"/>
      <c r="AT25" s="310"/>
      <c r="AU25" s="310"/>
      <c r="AV25" s="310"/>
      <c r="AW25" s="310"/>
      <c r="AX25" s="310"/>
      <c r="AY25" s="310"/>
      <c r="AZ25" s="310"/>
      <c r="BA25" s="310"/>
      <c r="BB25" s="310"/>
      <c r="BC25" s="310"/>
      <c r="BD25" s="310"/>
      <c r="BE25" s="310"/>
      <c r="BF25" s="310"/>
      <c r="BG25" s="310"/>
      <c r="BH25" s="310"/>
      <c r="BI25" s="310"/>
      <c r="BJ25" s="310"/>
      <c r="BK25" s="310"/>
      <c r="BL25" s="310"/>
      <c r="BM25" s="310"/>
      <c r="BN25" s="310"/>
      <c r="BO25" s="310"/>
      <c r="BP25" s="310"/>
      <c r="BQ25" s="310"/>
      <c r="BR25" s="310"/>
    </row>
    <row r="26" spans="1:70">
      <c r="A26" s="46" t="s">
        <v>444</v>
      </c>
      <c r="B26" s="310"/>
      <c r="C26" s="21" t="s">
        <v>37</v>
      </c>
      <c r="D26" s="21"/>
      <c r="E26" s="21"/>
      <c r="F26" s="21"/>
      <c r="G26" s="21"/>
      <c r="H26" s="30" t="s">
        <v>445</v>
      </c>
      <c r="I26" s="30"/>
      <c r="J26" s="155">
        <f>J24-J25</f>
        <v>0</v>
      </c>
      <c r="K26" s="11"/>
      <c r="L26" s="310"/>
      <c r="M26" s="310"/>
      <c r="N26" s="310"/>
      <c r="O26" s="310"/>
      <c r="P26" s="310"/>
      <c r="Q26" s="310"/>
      <c r="R26" s="11"/>
      <c r="S26" s="11"/>
      <c r="T26" s="19"/>
      <c r="U26" s="19"/>
      <c r="V26" s="19"/>
      <c r="W26" s="20"/>
      <c r="X26" s="310"/>
      <c r="Y26" s="310"/>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row>
    <row r="27" spans="1:70">
      <c r="A27" s="46"/>
      <c r="B27" s="310"/>
      <c r="C27" s="21"/>
      <c r="D27" s="21"/>
      <c r="E27" s="21"/>
      <c r="F27" s="21"/>
      <c r="G27" s="21"/>
      <c r="H27" s="30"/>
      <c r="I27" s="30"/>
      <c r="J27" s="11"/>
      <c r="K27" s="11"/>
      <c r="L27" s="310"/>
      <c r="M27" s="310"/>
      <c r="N27" s="310"/>
      <c r="O27" s="310"/>
      <c r="P27" s="310"/>
      <c r="Q27" s="310"/>
      <c r="R27" s="11"/>
      <c r="S27" s="11"/>
      <c r="T27" s="19"/>
      <c r="U27" s="19"/>
      <c r="V27" s="19"/>
      <c r="W27" s="2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row>
    <row r="28" spans="1:70">
      <c r="A28" s="46">
        <v>4</v>
      </c>
      <c r="B28" s="310"/>
      <c r="C28" s="27" t="s">
        <v>39</v>
      </c>
      <c r="D28" s="27"/>
      <c r="E28" s="27"/>
      <c r="F28" s="27"/>
      <c r="G28" s="21"/>
      <c r="H28" s="30" t="s">
        <v>446</v>
      </c>
      <c r="I28" s="30"/>
      <c r="J28" s="36">
        <f>IF(J26=0,0,J26/J19)</f>
        <v>0</v>
      </c>
      <c r="K28" s="36"/>
      <c r="L28" s="156">
        <f>J28</f>
        <v>0</v>
      </c>
      <c r="M28" s="310"/>
      <c r="N28" s="310"/>
      <c r="O28" s="310"/>
      <c r="P28" s="310"/>
      <c r="Q28" s="310"/>
      <c r="R28" s="11"/>
      <c r="S28" s="11"/>
      <c r="T28" s="19"/>
      <c r="U28" s="19"/>
      <c r="V28" s="19"/>
      <c r="W28" s="2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row>
    <row r="29" spans="1:70">
      <c r="A29" s="46"/>
      <c r="B29" s="310"/>
      <c r="C29" s="21"/>
      <c r="D29" s="21"/>
      <c r="E29" s="21"/>
      <c r="F29" s="21"/>
      <c r="G29" s="21"/>
      <c r="H29" s="30"/>
      <c r="I29" s="30"/>
      <c r="J29" s="11"/>
      <c r="K29" s="11"/>
      <c r="L29" s="310"/>
      <c r="M29" s="310"/>
      <c r="N29" s="310"/>
      <c r="O29" s="310"/>
      <c r="P29" s="310"/>
      <c r="Q29" s="310"/>
      <c r="R29" s="11"/>
      <c r="S29" s="11"/>
      <c r="T29" s="19"/>
      <c r="U29" s="19"/>
      <c r="V29" s="19"/>
      <c r="W29" s="2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310"/>
      <c r="BH29" s="310"/>
      <c r="BI29" s="310"/>
      <c r="BJ29" s="310"/>
      <c r="BK29" s="310"/>
      <c r="BL29" s="310"/>
      <c r="BM29" s="310"/>
      <c r="BN29" s="310"/>
      <c r="BO29" s="310"/>
      <c r="BP29" s="310"/>
      <c r="BQ29" s="310"/>
      <c r="BR29" s="310"/>
    </row>
    <row r="30" spans="1:70">
      <c r="A30" s="46"/>
      <c r="B30" s="310"/>
      <c r="C30" s="21"/>
      <c r="D30" s="21"/>
      <c r="E30" s="21"/>
      <c r="F30" s="21"/>
      <c r="G30" s="21"/>
      <c r="H30" s="30"/>
      <c r="I30" s="30"/>
      <c r="J30" s="11"/>
      <c r="K30" s="11"/>
      <c r="L30" s="310"/>
      <c r="M30" s="310"/>
      <c r="N30" s="310"/>
      <c r="O30" s="310"/>
      <c r="P30" s="310"/>
      <c r="Q30" s="310"/>
      <c r="R30" s="11"/>
      <c r="S30" s="11"/>
      <c r="T30" s="19"/>
      <c r="U30" s="19"/>
      <c r="V30" s="19"/>
      <c r="W30" s="2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0"/>
      <c r="AY30" s="310"/>
      <c r="AZ30" s="310"/>
      <c r="BA30" s="310"/>
      <c r="BB30" s="310"/>
      <c r="BC30" s="310"/>
      <c r="BD30" s="310"/>
      <c r="BE30" s="310"/>
      <c r="BF30" s="310"/>
      <c r="BG30" s="310"/>
      <c r="BH30" s="310"/>
      <c r="BI30" s="310"/>
      <c r="BJ30" s="310"/>
      <c r="BK30" s="310"/>
      <c r="BL30" s="310"/>
      <c r="BM30" s="310"/>
      <c r="BN30" s="310"/>
      <c r="BO30" s="310"/>
      <c r="BP30" s="310"/>
      <c r="BQ30" s="310"/>
      <c r="BR30" s="310"/>
    </row>
    <row r="31" spans="1:70">
      <c r="A31" s="46"/>
      <c r="B31" s="310"/>
      <c r="C31" s="21" t="s">
        <v>41</v>
      </c>
      <c r="D31" s="21"/>
      <c r="E31" s="21"/>
      <c r="F31" s="21"/>
      <c r="G31" s="21"/>
      <c r="H31" s="30"/>
      <c r="I31" s="30"/>
      <c r="J31" s="38"/>
      <c r="K31" s="38"/>
      <c r="L31" s="157"/>
      <c r="M31" s="310"/>
      <c r="N31" s="310"/>
      <c r="O31" s="310"/>
      <c r="P31" s="310"/>
      <c r="Q31" s="310"/>
      <c r="R31" s="11"/>
      <c r="S31" s="36"/>
      <c r="T31" s="40"/>
      <c r="U31" s="41"/>
      <c r="V31" s="19"/>
      <c r="W31" s="2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c r="BR31" s="310"/>
    </row>
    <row r="32" spans="1:70">
      <c r="A32" s="46" t="s">
        <v>42</v>
      </c>
      <c r="B32" s="310"/>
      <c r="C32" s="21" t="s">
        <v>43</v>
      </c>
      <c r="D32" s="21"/>
      <c r="E32" s="21"/>
      <c r="F32" s="21"/>
      <c r="G32" s="21"/>
      <c r="H32" s="30" t="s">
        <v>447</v>
      </c>
      <c r="I32" s="30"/>
      <c r="J32" s="155">
        <f>J23-J26</f>
        <v>0</v>
      </c>
      <c r="K32" s="38"/>
      <c r="L32" s="157"/>
      <c r="M32" s="310"/>
      <c r="N32" s="310"/>
      <c r="O32" s="310"/>
      <c r="P32" s="310"/>
      <c r="Q32" s="310"/>
      <c r="R32" s="11"/>
      <c r="S32" s="36"/>
      <c r="T32" s="40"/>
      <c r="U32" s="41"/>
      <c r="V32" s="19"/>
      <c r="W32" s="2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c r="BP32" s="310"/>
      <c r="BQ32" s="310"/>
      <c r="BR32" s="310"/>
    </row>
    <row r="33" spans="1:70">
      <c r="A33" s="46" t="s">
        <v>45</v>
      </c>
      <c r="B33" s="310"/>
      <c r="C33" s="21" t="s">
        <v>46</v>
      </c>
      <c r="D33" s="21"/>
      <c r="E33" s="21"/>
      <c r="F33" s="21"/>
      <c r="G33" s="21"/>
      <c r="H33" s="30" t="s">
        <v>47</v>
      </c>
      <c r="I33" s="30"/>
      <c r="J33" s="38">
        <f>IF(J32=0,0,J32/J18)</f>
        <v>0</v>
      </c>
      <c r="K33" s="38"/>
      <c r="L33" s="157">
        <f>J33</f>
        <v>0</v>
      </c>
      <c r="M33" s="310"/>
      <c r="N33" s="310"/>
      <c r="O33" s="310"/>
      <c r="P33" s="310"/>
      <c r="Q33" s="310"/>
      <c r="R33" s="11"/>
      <c r="S33" s="36"/>
      <c r="T33" s="40"/>
      <c r="U33" s="41"/>
      <c r="V33" s="19"/>
      <c r="W33" s="2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0"/>
      <c r="BO33" s="310"/>
      <c r="BP33" s="310"/>
      <c r="BQ33" s="310"/>
      <c r="BR33" s="310"/>
    </row>
    <row r="34" spans="1:70">
      <c r="A34" s="46"/>
      <c r="B34" s="310"/>
      <c r="C34" s="21"/>
      <c r="D34" s="21"/>
      <c r="E34" s="21"/>
      <c r="F34" s="21"/>
      <c r="G34" s="21"/>
      <c r="H34" s="30"/>
      <c r="I34" s="30"/>
      <c r="J34" s="38"/>
      <c r="K34" s="38"/>
      <c r="L34" s="157"/>
      <c r="M34" s="310"/>
      <c r="N34" s="310"/>
      <c r="O34" s="310"/>
      <c r="P34" s="310"/>
      <c r="Q34" s="310"/>
      <c r="R34" s="11"/>
      <c r="S34" s="36"/>
      <c r="T34" s="40"/>
      <c r="U34" s="41"/>
      <c r="V34" s="19"/>
      <c r="W34" s="2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c r="BP34" s="310"/>
      <c r="BQ34" s="310"/>
      <c r="BR34" s="310"/>
    </row>
    <row r="35" spans="1:70">
      <c r="A35" s="42"/>
      <c r="B35" s="310"/>
      <c r="C35" s="21" t="s">
        <v>48</v>
      </c>
      <c r="D35" s="21"/>
      <c r="E35" s="21"/>
      <c r="F35" s="21"/>
      <c r="G35" s="21"/>
      <c r="H35" s="313"/>
      <c r="I35" s="313"/>
      <c r="J35" s="11"/>
      <c r="K35" s="11"/>
      <c r="L35" s="11"/>
      <c r="M35" s="310"/>
      <c r="N35" s="310"/>
      <c r="O35" s="310"/>
      <c r="P35" s="310"/>
      <c r="Q35" s="310"/>
      <c r="R35" s="11"/>
      <c r="S35" s="36"/>
      <c r="T35" s="40"/>
      <c r="U35" s="41"/>
      <c r="V35" s="19"/>
      <c r="W35" s="2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s="310"/>
      <c r="BD35" s="310"/>
      <c r="BE35" s="310"/>
      <c r="BF35" s="310"/>
      <c r="BG35" s="310"/>
      <c r="BH35" s="310"/>
      <c r="BI35" s="310"/>
      <c r="BJ35" s="310"/>
      <c r="BK35" s="310"/>
      <c r="BL35" s="310"/>
      <c r="BM35" s="310"/>
      <c r="BN35" s="310"/>
      <c r="BO35" s="310"/>
      <c r="BP35" s="310"/>
      <c r="BQ35" s="310"/>
      <c r="BR35" s="310"/>
    </row>
    <row r="36" spans="1:70">
      <c r="A36" s="42" t="s">
        <v>49</v>
      </c>
      <c r="B36" s="310"/>
      <c r="C36" s="21" t="s">
        <v>50</v>
      </c>
      <c r="D36" s="21"/>
      <c r="E36" s="21"/>
      <c r="F36" s="21"/>
      <c r="G36" s="21"/>
      <c r="H36" s="30" t="s">
        <v>51</v>
      </c>
      <c r="I36" s="30"/>
      <c r="J36" s="150">
        <v>0</v>
      </c>
      <c r="K36" s="11"/>
      <c r="L36" s="310"/>
      <c r="M36" s="310"/>
      <c r="N36" s="310"/>
      <c r="O36" s="310"/>
      <c r="P36" s="310"/>
      <c r="Q36" s="310"/>
      <c r="R36" s="11"/>
      <c r="S36" s="36"/>
      <c r="T36" s="40"/>
      <c r="U36" s="41"/>
      <c r="V36" s="19"/>
      <c r="W36" s="2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10"/>
      <c r="BE36" s="310"/>
      <c r="BF36" s="310"/>
      <c r="BG36" s="310"/>
      <c r="BH36" s="310"/>
      <c r="BI36" s="310"/>
      <c r="BJ36" s="310"/>
      <c r="BK36" s="310"/>
      <c r="BL36" s="310"/>
      <c r="BM36" s="310"/>
      <c r="BN36" s="310"/>
      <c r="BO36" s="310"/>
      <c r="BP36" s="310"/>
      <c r="BQ36" s="310"/>
      <c r="BR36" s="310"/>
    </row>
    <row r="37" spans="1:70">
      <c r="A37" s="42" t="s">
        <v>52</v>
      </c>
      <c r="B37" s="310"/>
      <c r="C37" s="21" t="s">
        <v>53</v>
      </c>
      <c r="D37" s="21"/>
      <c r="E37" s="21"/>
      <c r="F37" s="21"/>
      <c r="G37" s="21"/>
      <c r="H37" s="30" t="s">
        <v>54</v>
      </c>
      <c r="I37" s="30"/>
      <c r="J37" s="38">
        <f>IF(J36=0,0,J36/J18)</f>
        <v>0</v>
      </c>
      <c r="K37" s="38"/>
      <c r="L37" s="157">
        <f>J37</f>
        <v>0</v>
      </c>
      <c r="M37" s="310"/>
      <c r="N37" s="310"/>
      <c r="O37" s="310"/>
      <c r="P37" s="310"/>
      <c r="Q37" s="310"/>
      <c r="R37" s="11"/>
      <c r="S37" s="36"/>
      <c r="T37" s="40"/>
      <c r="U37" s="41"/>
      <c r="V37" s="19"/>
      <c r="W37" s="2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10"/>
      <c r="BE37" s="310"/>
      <c r="BF37" s="310"/>
      <c r="BG37" s="310"/>
      <c r="BH37" s="310"/>
      <c r="BI37" s="310"/>
      <c r="BJ37" s="310"/>
      <c r="BK37" s="310"/>
      <c r="BL37" s="310"/>
      <c r="BM37" s="310"/>
      <c r="BN37" s="310"/>
      <c r="BO37" s="310"/>
      <c r="BP37" s="310"/>
      <c r="BQ37" s="310"/>
      <c r="BR37" s="310"/>
    </row>
    <row r="38" spans="1:70">
      <c r="A38" s="46"/>
      <c r="B38" s="310"/>
      <c r="C38" s="21"/>
      <c r="D38" s="21"/>
      <c r="E38" s="21"/>
      <c r="F38" s="21"/>
      <c r="G38" s="21"/>
      <c r="H38" s="30"/>
      <c r="I38" s="30"/>
      <c r="J38" s="38"/>
      <c r="K38" s="38"/>
      <c r="L38" s="157"/>
      <c r="M38" s="310"/>
      <c r="N38" s="310"/>
      <c r="O38" s="310"/>
      <c r="P38" s="310"/>
      <c r="Q38" s="310"/>
      <c r="R38" s="11"/>
      <c r="S38" s="36"/>
      <c r="T38" s="40"/>
      <c r="U38" s="41"/>
      <c r="V38" s="19"/>
      <c r="W38" s="2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row>
    <row r="39" spans="1:70">
      <c r="A39" s="42"/>
      <c r="B39" s="310"/>
      <c r="C39" s="21" t="s">
        <v>55</v>
      </c>
      <c r="D39" s="21"/>
      <c r="E39" s="21"/>
      <c r="F39" s="21"/>
      <c r="G39" s="21"/>
      <c r="H39" s="313"/>
      <c r="I39" s="313"/>
      <c r="J39" s="11"/>
      <c r="K39" s="11"/>
      <c r="L39" s="11"/>
      <c r="M39" s="310"/>
      <c r="N39" s="310"/>
      <c r="O39" s="310"/>
      <c r="P39" s="310"/>
      <c r="Q39" s="310"/>
      <c r="R39" s="11"/>
      <c r="S39" s="11"/>
      <c r="T39" s="19"/>
      <c r="U39" s="11"/>
      <c r="V39" s="19"/>
      <c r="W39" s="2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row>
    <row r="40" spans="1:70">
      <c r="A40" s="42" t="s">
        <v>56</v>
      </c>
      <c r="B40" s="310"/>
      <c r="C40" s="21" t="s">
        <v>57</v>
      </c>
      <c r="D40" s="21"/>
      <c r="E40" s="21"/>
      <c r="F40" s="21"/>
      <c r="G40" s="21"/>
      <c r="H40" s="30" t="s">
        <v>58</v>
      </c>
      <c r="I40" s="30"/>
      <c r="J40" s="150">
        <v>0</v>
      </c>
      <c r="K40" s="11"/>
      <c r="L40" s="310"/>
      <c r="M40" s="310"/>
      <c r="N40" s="310"/>
      <c r="O40" s="310"/>
      <c r="P40" s="310"/>
      <c r="Q40" s="310"/>
      <c r="R40" s="11"/>
      <c r="S40" s="45"/>
      <c r="T40" s="19"/>
      <c r="U40" s="46"/>
      <c r="V40" s="23"/>
      <c r="W40" s="2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row>
    <row r="41" spans="1:70">
      <c r="A41" s="42" t="s">
        <v>59</v>
      </c>
      <c r="B41" s="310"/>
      <c r="C41" s="21" t="s">
        <v>60</v>
      </c>
      <c r="D41" s="21"/>
      <c r="E41" s="21"/>
      <c r="F41" s="21"/>
      <c r="G41" s="21"/>
      <c r="H41" s="30" t="s">
        <v>61</v>
      </c>
      <c r="I41" s="30"/>
      <c r="J41" s="38">
        <f>IF(J40=0,0,J40/J18)</f>
        <v>0</v>
      </c>
      <c r="K41" s="38"/>
      <c r="L41" s="157">
        <f>J41</f>
        <v>0</v>
      </c>
      <c r="M41" s="310"/>
      <c r="N41" s="310"/>
      <c r="O41" s="310"/>
      <c r="P41" s="310"/>
      <c r="Q41" s="310"/>
      <c r="R41" s="11"/>
      <c r="S41" s="36"/>
      <c r="T41" s="19"/>
      <c r="U41" s="41"/>
      <c r="V41" s="23"/>
      <c r="W41" s="2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0"/>
      <c r="BJ41" s="310"/>
      <c r="BK41" s="310"/>
      <c r="BL41" s="310"/>
      <c r="BM41" s="310"/>
      <c r="BN41" s="310"/>
      <c r="BO41" s="310"/>
      <c r="BP41" s="310"/>
      <c r="BQ41" s="310"/>
      <c r="BR41" s="310"/>
    </row>
    <row r="42" spans="1:70">
      <c r="A42" s="42"/>
      <c r="B42" s="310"/>
      <c r="C42" s="21"/>
      <c r="D42" s="21"/>
      <c r="E42" s="21"/>
      <c r="F42" s="21"/>
      <c r="G42" s="21"/>
      <c r="H42" s="30"/>
      <c r="I42" s="30"/>
      <c r="J42" s="11"/>
      <c r="K42" s="11"/>
      <c r="L42" s="11"/>
      <c r="M42" s="310"/>
      <c r="N42" s="310"/>
      <c r="O42" s="314"/>
      <c r="P42" s="310"/>
      <c r="Q42" s="310"/>
      <c r="R42" s="11"/>
      <c r="S42" s="310"/>
      <c r="V42" s="19"/>
      <c r="W42" s="2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c r="BP42" s="310"/>
      <c r="BQ42" s="310"/>
      <c r="BR42" s="310"/>
    </row>
    <row r="43" spans="1:70">
      <c r="A43" s="47" t="s">
        <v>62</v>
      </c>
      <c r="B43" s="315"/>
      <c r="C43" s="27" t="s">
        <v>63</v>
      </c>
      <c r="D43" s="27"/>
      <c r="E43" s="27"/>
      <c r="F43" s="27"/>
      <c r="G43" s="27"/>
      <c r="H43" s="22" t="s">
        <v>64</v>
      </c>
      <c r="I43" s="22"/>
      <c r="J43" s="158">
        <f>J33+J37+J41</f>
        <v>0</v>
      </c>
      <c r="K43" s="158"/>
      <c r="L43" s="158">
        <f>L33+L37+L41</f>
        <v>0</v>
      </c>
      <c r="M43" s="310"/>
      <c r="N43" s="310"/>
      <c r="O43" s="310"/>
      <c r="P43" s="310"/>
      <c r="Q43" s="310"/>
      <c r="R43" s="11"/>
      <c r="S43" s="310"/>
      <c r="V43" s="19"/>
      <c r="W43" s="2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0"/>
      <c r="BN43" s="310"/>
      <c r="BO43" s="310"/>
      <c r="BP43" s="310"/>
      <c r="BQ43" s="310"/>
      <c r="BR43" s="310"/>
    </row>
    <row r="44" spans="1:70">
      <c r="A44" s="42"/>
      <c r="B44" s="310"/>
      <c r="C44" s="21"/>
      <c r="D44" s="21"/>
      <c r="E44" s="21"/>
      <c r="F44" s="21"/>
      <c r="G44" s="21"/>
      <c r="H44" s="30"/>
      <c r="I44" s="30"/>
      <c r="J44" s="11"/>
      <c r="K44" s="11"/>
      <c r="L44" s="11"/>
      <c r="M44" s="310"/>
      <c r="N44" s="310"/>
      <c r="O44" s="310"/>
      <c r="P44" s="310"/>
      <c r="Q44" s="310"/>
      <c r="R44" s="11"/>
      <c r="S44" s="11"/>
      <c r="T44" s="19"/>
      <c r="U44" s="50"/>
      <c r="V44" s="19"/>
      <c r="W44" s="2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0"/>
      <c r="BL44" s="310"/>
      <c r="BM44" s="310"/>
      <c r="BN44" s="310"/>
      <c r="BO44" s="310"/>
      <c r="BP44" s="310"/>
      <c r="BQ44" s="310"/>
      <c r="BR44" s="310"/>
    </row>
    <row r="45" spans="1:70">
      <c r="A45" s="42"/>
      <c r="B45" s="310"/>
      <c r="C45" s="11" t="s">
        <v>65</v>
      </c>
      <c r="D45" s="11"/>
      <c r="E45" s="11"/>
      <c r="F45" s="11"/>
      <c r="G45" s="11"/>
      <c r="H45" s="30"/>
      <c r="I45" s="30"/>
      <c r="J45" s="11"/>
      <c r="K45" s="11"/>
      <c r="L45" s="11"/>
      <c r="M45" s="310"/>
      <c r="N45" s="310"/>
      <c r="O45" s="310"/>
      <c r="P45" s="310"/>
      <c r="Q45" s="310"/>
      <c r="R45" s="11"/>
      <c r="S45" s="310"/>
      <c r="V45" s="23"/>
      <c r="W45" s="19" t="s">
        <v>3</v>
      </c>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0"/>
      <c r="BK45" s="310"/>
      <c r="BL45" s="310"/>
      <c r="BM45" s="310"/>
      <c r="BN45" s="310"/>
      <c r="BO45" s="310"/>
      <c r="BP45" s="310"/>
      <c r="BQ45" s="310"/>
      <c r="BR45" s="310"/>
    </row>
    <row r="46" spans="1:70">
      <c r="A46" s="42" t="s">
        <v>66</v>
      </c>
      <c r="B46" s="310"/>
      <c r="C46" s="11" t="s">
        <v>67</v>
      </c>
      <c r="D46" s="11"/>
      <c r="E46" s="11"/>
      <c r="F46" s="11"/>
      <c r="G46" s="11"/>
      <c r="H46" s="30" t="s">
        <v>68</v>
      </c>
      <c r="I46" s="30"/>
      <c r="J46" s="150">
        <v>0</v>
      </c>
      <c r="K46" s="11"/>
      <c r="L46" s="11"/>
      <c r="M46" s="310"/>
      <c r="N46" s="310"/>
      <c r="O46" s="310"/>
      <c r="P46" s="310"/>
      <c r="Q46" s="310"/>
      <c r="R46" s="11"/>
      <c r="S46" s="310"/>
      <c r="V46" s="23"/>
      <c r="W46" s="19"/>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0"/>
      <c r="BE46" s="310"/>
      <c r="BF46" s="310"/>
      <c r="BG46" s="310"/>
      <c r="BH46" s="310"/>
      <c r="BI46" s="310"/>
      <c r="BJ46" s="310"/>
      <c r="BK46" s="310"/>
      <c r="BL46" s="310"/>
      <c r="BM46" s="310"/>
      <c r="BN46" s="310"/>
      <c r="BO46" s="310"/>
      <c r="BP46" s="310"/>
      <c r="BQ46" s="310"/>
      <c r="BR46" s="310"/>
    </row>
    <row r="47" spans="1:70">
      <c r="A47" s="42" t="s">
        <v>69</v>
      </c>
      <c r="B47" s="310"/>
      <c r="C47" s="11" t="s">
        <v>70</v>
      </c>
      <c r="D47" s="11"/>
      <c r="E47" s="11"/>
      <c r="F47" s="11"/>
      <c r="G47" s="11"/>
      <c r="H47" s="30" t="s">
        <v>71</v>
      </c>
      <c r="I47" s="30"/>
      <c r="J47" s="38">
        <f>IF(J46=0,0,J46/J20)</f>
        <v>0</v>
      </c>
      <c r="K47" s="38"/>
      <c r="L47" s="157">
        <f>J47</f>
        <v>0</v>
      </c>
      <c r="M47" s="310"/>
      <c r="N47" s="310"/>
      <c r="O47" s="310"/>
      <c r="P47" s="310"/>
      <c r="Q47" s="310"/>
      <c r="R47" s="11"/>
      <c r="S47" s="310"/>
      <c r="T47" s="19"/>
      <c r="U47" s="19"/>
      <c r="V47" s="23"/>
      <c r="W47" s="19"/>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c r="BJ47" s="310"/>
      <c r="BK47" s="310"/>
      <c r="BL47" s="310"/>
      <c r="BM47" s="310"/>
      <c r="BN47" s="310"/>
      <c r="BO47" s="310"/>
      <c r="BP47" s="310"/>
      <c r="BQ47" s="310"/>
      <c r="BR47" s="310"/>
    </row>
    <row r="48" spans="1:70">
      <c r="A48" s="42"/>
      <c r="B48" s="310"/>
      <c r="C48" s="11"/>
      <c r="D48" s="11"/>
      <c r="E48" s="11"/>
      <c r="F48" s="11"/>
      <c r="G48" s="11"/>
      <c r="H48" s="30"/>
      <c r="I48" s="30"/>
      <c r="J48" s="11"/>
      <c r="K48" s="11"/>
      <c r="L48" s="11"/>
      <c r="M48" s="310"/>
      <c r="N48" s="310"/>
      <c r="O48" s="310"/>
      <c r="P48" s="310"/>
      <c r="Q48" s="310"/>
      <c r="R48" s="11"/>
      <c r="S48" s="310"/>
      <c r="T48" s="8"/>
      <c r="U48" s="19"/>
      <c r="V48" s="8"/>
      <c r="W48" s="20"/>
      <c r="X48" s="310"/>
      <c r="Y48" s="310"/>
      <c r="Z48" s="310"/>
      <c r="AA48" s="310"/>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0"/>
      <c r="AY48" s="310"/>
      <c r="AZ48" s="310"/>
      <c r="BA48" s="310"/>
      <c r="BB48" s="310"/>
      <c r="BC48" s="310"/>
      <c r="BD48" s="310"/>
      <c r="BE48" s="310"/>
      <c r="BF48" s="310"/>
      <c r="BG48" s="310"/>
      <c r="BH48" s="310"/>
      <c r="BI48" s="310"/>
      <c r="BJ48" s="310"/>
      <c r="BK48" s="310"/>
      <c r="BL48" s="310"/>
      <c r="BM48" s="310"/>
      <c r="BN48" s="310"/>
      <c r="BO48" s="310"/>
      <c r="BP48" s="310"/>
      <c r="BQ48" s="310"/>
      <c r="BR48" s="310"/>
    </row>
    <row r="49" spans="1:70">
      <c r="A49" s="42"/>
      <c r="B49" s="310"/>
      <c r="C49" s="21" t="s">
        <v>72</v>
      </c>
      <c r="D49" s="21"/>
      <c r="E49" s="21"/>
      <c r="F49" s="21"/>
      <c r="G49" s="21"/>
      <c r="H49" s="53"/>
      <c r="I49" s="53"/>
      <c r="J49" s="310"/>
      <c r="K49" s="310"/>
      <c r="L49" s="310"/>
      <c r="M49" s="310"/>
      <c r="N49" s="310"/>
      <c r="O49" s="310"/>
      <c r="P49" s="310"/>
      <c r="Q49" s="310"/>
      <c r="R49" s="11"/>
      <c r="S49" s="310"/>
      <c r="T49" s="19"/>
      <c r="U49" s="19"/>
      <c r="V49" s="19"/>
      <c r="W49" s="20"/>
      <c r="X49" s="310"/>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c r="BL49" s="310"/>
      <c r="BM49" s="310"/>
      <c r="BN49" s="310"/>
      <c r="BO49" s="310"/>
      <c r="BP49" s="310"/>
      <c r="BQ49" s="310"/>
      <c r="BR49" s="310"/>
    </row>
    <row r="50" spans="1:70">
      <c r="A50" s="42" t="s">
        <v>73</v>
      </c>
      <c r="B50" s="310"/>
      <c r="C50" s="21" t="s">
        <v>223</v>
      </c>
      <c r="D50" s="21"/>
      <c r="E50" s="21"/>
      <c r="F50" s="21"/>
      <c r="G50" s="21"/>
      <c r="H50" s="30" t="s">
        <v>75</v>
      </c>
      <c r="I50" s="30"/>
      <c r="J50" s="150">
        <v>0</v>
      </c>
      <c r="K50" s="11"/>
      <c r="L50" s="11"/>
      <c r="M50" s="310"/>
      <c r="N50" s="310"/>
      <c r="O50" s="310"/>
      <c r="P50" s="310"/>
      <c r="Q50" s="310"/>
      <c r="R50" s="11"/>
      <c r="S50" s="310"/>
      <c r="T50" s="19"/>
      <c r="U50" s="19"/>
      <c r="V50" s="19"/>
      <c r="W50" s="2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row>
    <row r="51" spans="1:70">
      <c r="A51" s="42" t="s">
        <v>76</v>
      </c>
      <c r="B51" s="310"/>
      <c r="C51" s="11" t="s">
        <v>77</v>
      </c>
      <c r="D51" s="11"/>
      <c r="E51" s="11"/>
      <c r="F51" s="11"/>
      <c r="G51" s="11"/>
      <c r="H51" s="30" t="s">
        <v>78</v>
      </c>
      <c r="I51" s="30"/>
      <c r="J51" s="159">
        <f>IF(J50=0,0,J50/J20)</f>
        <v>0</v>
      </c>
      <c r="K51" s="159"/>
      <c r="L51" s="157">
        <f>J51</f>
        <v>0</v>
      </c>
      <c r="M51" s="310"/>
      <c r="N51" s="310"/>
      <c r="O51" s="310"/>
      <c r="P51" s="310"/>
      <c r="Q51" s="310"/>
      <c r="R51" s="11"/>
      <c r="S51" s="310"/>
      <c r="U51" s="55"/>
      <c r="V51" s="23"/>
      <c r="W51" s="19"/>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row>
    <row r="52" spans="1:70">
      <c r="A52" s="42"/>
      <c r="B52" s="310"/>
      <c r="C52" s="21"/>
      <c r="D52" s="21"/>
      <c r="E52" s="21"/>
      <c r="F52" s="21"/>
      <c r="G52" s="21"/>
      <c r="H52" s="30"/>
      <c r="I52" s="30"/>
      <c r="J52" s="11"/>
      <c r="K52" s="11"/>
      <c r="L52" s="11"/>
      <c r="M52" s="310"/>
      <c r="N52" s="310"/>
      <c r="O52" s="310"/>
      <c r="P52" s="310"/>
      <c r="Q52" s="310"/>
      <c r="R52" s="11"/>
      <c r="S52" s="53"/>
      <c r="T52" s="19"/>
      <c r="U52" s="19"/>
      <c r="V52" s="19"/>
      <c r="W52" s="2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row>
    <row r="53" spans="1:70">
      <c r="A53" s="47" t="s">
        <v>79</v>
      </c>
      <c r="B53" s="315"/>
      <c r="C53" s="27" t="s">
        <v>80</v>
      </c>
      <c r="D53" s="27"/>
      <c r="E53" s="27"/>
      <c r="F53" s="27"/>
      <c r="G53" s="27"/>
      <c r="H53" s="22" t="s">
        <v>81</v>
      </c>
      <c r="I53" s="22"/>
      <c r="J53" s="56"/>
      <c r="K53" s="56"/>
      <c r="L53" s="158">
        <f>L47+L51</f>
        <v>0</v>
      </c>
      <c r="M53" s="310"/>
      <c r="N53" s="310"/>
      <c r="O53" s="310"/>
      <c r="P53" s="310"/>
      <c r="Q53" s="310"/>
      <c r="R53" s="11"/>
      <c r="S53" s="53"/>
      <c r="T53" s="19"/>
      <c r="U53" s="19"/>
      <c r="V53" s="19"/>
      <c r="W53" s="20"/>
      <c r="X53" s="310"/>
      <c r="Y53" s="310"/>
      <c r="Z53" s="310"/>
      <c r="AA53" s="310"/>
      <c r="AB53" s="310"/>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0"/>
      <c r="AY53" s="310"/>
      <c r="AZ53" s="310"/>
      <c r="BA53" s="310"/>
      <c r="BB53" s="310"/>
      <c r="BC53" s="310"/>
      <c r="BD53" s="310"/>
      <c r="BE53" s="310"/>
      <c r="BF53" s="310"/>
      <c r="BG53" s="310"/>
      <c r="BH53" s="310"/>
      <c r="BI53" s="310"/>
      <c r="BJ53" s="310"/>
      <c r="BK53" s="310"/>
      <c r="BL53" s="310"/>
      <c r="BM53" s="310"/>
      <c r="BN53" s="310"/>
      <c r="BO53" s="310"/>
      <c r="BP53" s="310"/>
      <c r="BQ53" s="310"/>
      <c r="BR53" s="310"/>
    </row>
    <row r="54" spans="1:70">
      <c r="A54" s="310"/>
      <c r="B54" s="310"/>
      <c r="C54" s="310"/>
      <c r="D54" s="310"/>
      <c r="E54" s="310"/>
      <c r="F54" s="310"/>
      <c r="G54" s="310"/>
      <c r="H54" s="310"/>
      <c r="I54" s="310"/>
      <c r="J54" s="310"/>
      <c r="K54" s="310"/>
      <c r="L54" s="310"/>
      <c r="M54" s="310"/>
      <c r="N54" s="310"/>
      <c r="O54" s="310"/>
      <c r="P54" s="310"/>
      <c r="Q54" s="310"/>
      <c r="R54" s="6"/>
      <c r="S54" s="6"/>
      <c r="T54" s="19"/>
      <c r="U54" s="19"/>
      <c r="V54" s="19"/>
      <c r="W54" s="2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0"/>
      <c r="BN54" s="310"/>
      <c r="BO54" s="310"/>
      <c r="BP54" s="310"/>
      <c r="BQ54" s="310"/>
      <c r="BR54" s="310"/>
    </row>
    <row r="55" spans="1:70">
      <c r="A55" s="42" t="s">
        <v>287</v>
      </c>
      <c r="B55" s="310"/>
      <c r="C55" s="11" t="s">
        <v>194</v>
      </c>
      <c r="D55" s="11"/>
      <c r="E55" s="11"/>
      <c r="F55" s="11"/>
      <c r="G55" s="11"/>
      <c r="H55" s="30" t="s">
        <v>448</v>
      </c>
      <c r="I55" s="316"/>
      <c r="J55" s="150">
        <v>0</v>
      </c>
      <c r="K55" s="11"/>
      <c r="L55" s="157">
        <f>J55</f>
        <v>0</v>
      </c>
      <c r="M55" s="316"/>
      <c r="N55" s="316"/>
      <c r="O55" s="316"/>
      <c r="P55" s="316"/>
      <c r="Q55" s="310"/>
      <c r="R55" s="11"/>
      <c r="S55" s="11"/>
      <c r="T55" s="19"/>
      <c r="U55" s="19"/>
      <c r="V55" s="23"/>
      <c r="W55" s="19" t="s">
        <v>3</v>
      </c>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310"/>
      <c r="BA55" s="310"/>
      <c r="BB55" s="310"/>
      <c r="BC55" s="310"/>
      <c r="BD55" s="310"/>
      <c r="BE55" s="310"/>
      <c r="BF55" s="310"/>
      <c r="BG55" s="310"/>
      <c r="BH55" s="310"/>
      <c r="BI55" s="310"/>
      <c r="BJ55" s="310"/>
      <c r="BK55" s="310"/>
      <c r="BL55" s="310"/>
      <c r="BM55" s="310"/>
      <c r="BN55" s="310"/>
      <c r="BO55" s="310"/>
      <c r="BP55" s="310"/>
      <c r="BQ55" s="310"/>
      <c r="BR55" s="310"/>
    </row>
    <row r="56" spans="1:70" ht="14.4">
      <c r="A56" s="310"/>
      <c r="B56" s="310"/>
      <c r="C56" s="310"/>
      <c r="D56" s="310"/>
      <c r="E56" s="310"/>
      <c r="F56" s="310"/>
      <c r="G56" s="310"/>
      <c r="H56" s="310"/>
      <c r="I56" s="310"/>
      <c r="J56" s="310"/>
      <c r="K56" s="310"/>
      <c r="L56" s="310"/>
      <c r="M56" s="310"/>
      <c r="N56" s="310"/>
      <c r="O56" s="310"/>
      <c r="P56" s="310"/>
      <c r="Q56" s="310"/>
      <c r="R56" s="310"/>
      <c r="S56" s="311"/>
    </row>
    <row r="57" spans="1:70" ht="14.4">
      <c r="A57" s="310"/>
      <c r="B57" s="310"/>
      <c r="C57" s="310"/>
      <c r="D57" s="310"/>
      <c r="E57" s="310"/>
      <c r="F57" s="310"/>
      <c r="G57" s="310"/>
      <c r="H57" s="310"/>
      <c r="I57" s="310"/>
      <c r="J57" s="310"/>
      <c r="K57" s="310"/>
      <c r="L57" s="310"/>
      <c r="M57" s="310"/>
      <c r="N57" s="310"/>
      <c r="O57" s="310"/>
      <c r="P57" s="310"/>
      <c r="Q57" s="310"/>
      <c r="R57" s="310"/>
      <c r="S57" s="311"/>
    </row>
    <row r="58" spans="1:70" ht="14.4">
      <c r="A58" s="310"/>
      <c r="B58" s="310"/>
      <c r="C58" s="310"/>
      <c r="D58" s="310"/>
      <c r="E58" s="310"/>
      <c r="F58" s="310"/>
      <c r="G58" s="310"/>
      <c r="H58" s="310"/>
      <c r="I58" s="310"/>
      <c r="J58" s="310"/>
      <c r="K58" s="310"/>
      <c r="L58" s="310"/>
      <c r="M58" s="310"/>
      <c r="N58" s="310"/>
      <c r="O58" s="310"/>
      <c r="P58" s="310"/>
      <c r="Q58" s="310"/>
      <c r="R58" s="310"/>
      <c r="S58" s="310"/>
    </row>
    <row r="59" spans="1:70">
      <c r="A59" s="267"/>
      <c r="B59" s="310"/>
      <c r="C59" s="316"/>
      <c r="D59" s="316"/>
      <c r="E59" s="316"/>
      <c r="F59" s="316"/>
      <c r="G59" s="316"/>
      <c r="H59" s="316"/>
      <c r="I59" s="316"/>
      <c r="J59" s="11"/>
      <c r="K59" s="11"/>
      <c r="L59" s="316"/>
      <c r="M59" s="316"/>
      <c r="N59" s="316"/>
      <c r="O59" s="316"/>
      <c r="P59" s="316"/>
      <c r="Q59" s="310"/>
      <c r="R59" s="11"/>
      <c r="S59" s="310"/>
      <c r="T59" s="19"/>
      <c r="U59" s="8"/>
      <c r="V59" s="19"/>
      <c r="W59" s="2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0"/>
      <c r="AY59" s="310"/>
      <c r="AZ59" s="310"/>
      <c r="BA59" s="310"/>
      <c r="BB59" s="310"/>
      <c r="BC59" s="310"/>
      <c r="BD59" s="310"/>
      <c r="BE59" s="310"/>
      <c r="BF59" s="310"/>
      <c r="BG59" s="310"/>
      <c r="BH59" s="310"/>
      <c r="BI59" s="310"/>
      <c r="BJ59" s="310"/>
      <c r="BK59" s="310"/>
      <c r="BL59" s="310"/>
      <c r="BM59" s="310"/>
      <c r="BN59" s="310"/>
      <c r="BO59" s="310"/>
      <c r="BP59" s="310"/>
      <c r="BQ59" s="310"/>
      <c r="BR59" s="310"/>
    </row>
    <row r="60" spans="1:70">
      <c r="A60" s="267"/>
      <c r="B60" s="310"/>
      <c r="C60" s="21" t="str">
        <f>C5</f>
        <v>Formula Rate calculation</v>
      </c>
      <c r="D60" s="21"/>
      <c r="E60" s="21"/>
      <c r="F60" s="21"/>
      <c r="G60" s="21"/>
      <c r="H60" s="316"/>
      <c r="I60" s="316"/>
      <c r="J60" s="316" t="str">
        <f>J5</f>
        <v xml:space="preserve">     Rate Formula Template</v>
      </c>
      <c r="K60" s="316"/>
      <c r="L60" s="316"/>
      <c r="M60" s="316"/>
      <c r="N60" s="316"/>
      <c r="O60" s="316"/>
      <c r="P60" s="316"/>
      <c r="Q60" s="310"/>
      <c r="R60" s="11"/>
      <c r="S60" s="311" t="s">
        <v>449</v>
      </c>
      <c r="T60" s="19"/>
      <c r="U60" s="8"/>
      <c r="V60" s="19"/>
      <c r="W60" s="20"/>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310"/>
      <c r="AU60" s="310"/>
      <c r="AV60" s="310"/>
      <c r="AW60" s="310"/>
      <c r="AX60" s="310"/>
      <c r="AY60" s="310"/>
      <c r="AZ60" s="310"/>
      <c r="BA60" s="310"/>
      <c r="BB60" s="310"/>
      <c r="BC60" s="310"/>
      <c r="BD60" s="310"/>
      <c r="BE60" s="310"/>
      <c r="BF60" s="310"/>
      <c r="BG60" s="310"/>
      <c r="BH60" s="310"/>
      <c r="BI60" s="310"/>
      <c r="BJ60" s="310"/>
      <c r="BK60" s="310"/>
      <c r="BL60" s="310"/>
      <c r="BM60" s="310"/>
      <c r="BN60" s="310"/>
      <c r="BO60" s="310"/>
      <c r="BP60" s="310"/>
      <c r="BQ60" s="310"/>
      <c r="BR60" s="310"/>
    </row>
    <row r="61" spans="1:70">
      <c r="A61" s="267"/>
      <c r="B61" s="310"/>
      <c r="C61" s="21"/>
      <c r="D61" s="21"/>
      <c r="E61" s="21"/>
      <c r="F61" s="21"/>
      <c r="G61" s="21"/>
      <c r="H61" s="316"/>
      <c r="I61" s="316"/>
      <c r="J61" s="316" t="s">
        <v>437</v>
      </c>
      <c r="K61" s="316"/>
      <c r="L61" s="316"/>
      <c r="M61" s="316"/>
      <c r="N61" s="316"/>
      <c r="O61" s="316"/>
      <c r="P61" s="316"/>
      <c r="Q61" s="11"/>
      <c r="R61" s="11"/>
      <c r="S61" s="317" t="str">
        <f>S5</f>
        <v>For  the 12 months ended 12/31/___</v>
      </c>
      <c r="T61" s="19"/>
      <c r="U61" s="8"/>
      <c r="V61" s="19"/>
      <c r="W61" s="2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310"/>
      <c r="BJ61" s="310"/>
      <c r="BK61" s="310"/>
      <c r="BL61" s="310"/>
      <c r="BM61" s="310"/>
      <c r="BN61" s="310"/>
      <c r="BO61" s="310"/>
      <c r="BP61" s="310"/>
      <c r="BQ61" s="310"/>
      <c r="BR61" s="310"/>
    </row>
    <row r="62" spans="1:70" ht="14.25" customHeight="1">
      <c r="A62" s="267"/>
      <c r="B62" s="310"/>
      <c r="C62" s="316"/>
      <c r="D62" s="316"/>
      <c r="E62" s="316"/>
      <c r="F62" s="316"/>
      <c r="G62" s="316"/>
      <c r="H62" s="316"/>
      <c r="I62" s="316"/>
      <c r="J62" s="316"/>
      <c r="K62" s="316"/>
      <c r="L62" s="316"/>
      <c r="M62" s="316"/>
      <c r="N62" s="316"/>
      <c r="O62" s="316"/>
      <c r="P62" s="316"/>
      <c r="Q62" s="310"/>
      <c r="R62" s="11"/>
      <c r="S62" s="316" t="s">
        <v>82</v>
      </c>
      <c r="T62" s="19"/>
      <c r="U62" s="8"/>
      <c r="V62" s="19"/>
      <c r="W62" s="2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0"/>
      <c r="BD62" s="310"/>
      <c r="BE62" s="310"/>
      <c r="BF62" s="310"/>
      <c r="BG62" s="310"/>
      <c r="BH62" s="310"/>
      <c r="BI62" s="310"/>
      <c r="BJ62" s="310"/>
      <c r="BK62" s="310"/>
      <c r="BL62" s="310"/>
      <c r="BM62" s="310"/>
      <c r="BN62" s="310"/>
      <c r="BO62" s="310"/>
      <c r="BP62" s="310"/>
      <c r="BQ62" s="310"/>
      <c r="BR62" s="310"/>
    </row>
    <row r="63" spans="1:70">
      <c r="A63" s="267"/>
      <c r="B63" s="310"/>
      <c r="C63" s="310"/>
      <c r="D63" s="310"/>
      <c r="E63" s="310"/>
      <c r="F63" s="310"/>
      <c r="G63" s="310"/>
      <c r="H63" s="316"/>
      <c r="I63" s="316"/>
      <c r="J63" s="316" t="str">
        <f>J8</f>
        <v>Dairyland Power Cooperative</v>
      </c>
      <c r="K63" s="316"/>
      <c r="L63" s="316"/>
      <c r="M63" s="316"/>
      <c r="N63" s="316"/>
      <c r="O63" s="316"/>
      <c r="P63" s="316"/>
      <c r="Q63" s="316"/>
      <c r="R63" s="11"/>
      <c r="S63" s="11"/>
      <c r="T63" s="19"/>
      <c r="U63" s="8"/>
      <c r="V63" s="19"/>
      <c r="W63" s="2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0"/>
      <c r="AY63" s="310"/>
      <c r="AZ63" s="310"/>
      <c r="BA63" s="310"/>
      <c r="BB63" s="310"/>
      <c r="BC63" s="310"/>
      <c r="BD63" s="310"/>
      <c r="BE63" s="310"/>
      <c r="BF63" s="310"/>
      <c r="BG63" s="310"/>
      <c r="BH63" s="310"/>
      <c r="BI63" s="310"/>
      <c r="BJ63" s="310"/>
      <c r="BK63" s="310"/>
      <c r="BL63" s="310"/>
      <c r="BM63" s="310"/>
      <c r="BN63" s="310"/>
      <c r="BO63" s="310"/>
      <c r="BP63" s="310"/>
      <c r="BQ63" s="310"/>
      <c r="BR63" s="310"/>
    </row>
    <row r="64" spans="1:70">
      <c r="A64" s="267"/>
      <c r="B64" s="310"/>
      <c r="C64" s="310"/>
      <c r="D64" s="310"/>
      <c r="E64" s="310"/>
      <c r="F64" s="310"/>
      <c r="G64" s="310"/>
      <c r="H64" s="21"/>
      <c r="I64" s="21"/>
      <c r="J64" s="21"/>
      <c r="K64" s="21"/>
      <c r="L64" s="21"/>
      <c r="M64" s="21"/>
      <c r="N64" s="21"/>
      <c r="O64" s="21"/>
      <c r="P64" s="21"/>
      <c r="Q64" s="21"/>
      <c r="R64" s="21"/>
      <c r="S64" s="21"/>
      <c r="T64" s="19"/>
      <c r="U64" s="8"/>
      <c r="V64" s="19"/>
      <c r="W64" s="2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310"/>
      <c r="AU64" s="310"/>
      <c r="AV64" s="310"/>
      <c r="AW64" s="310"/>
      <c r="AX64" s="310"/>
      <c r="AY64" s="310"/>
      <c r="AZ64" s="310"/>
      <c r="BA64" s="310"/>
      <c r="BB64" s="310"/>
      <c r="BC64" s="310"/>
      <c r="BD64" s="310"/>
      <c r="BE64" s="310"/>
      <c r="BF64" s="310"/>
      <c r="BG64" s="310"/>
      <c r="BH64" s="310"/>
      <c r="BI64" s="310"/>
      <c r="BJ64" s="310"/>
      <c r="BK64" s="310"/>
      <c r="BL64" s="310"/>
      <c r="BM64" s="310"/>
      <c r="BN64" s="310"/>
      <c r="BO64" s="310"/>
      <c r="BP64" s="310"/>
      <c r="BQ64" s="310"/>
      <c r="BR64" s="310"/>
    </row>
    <row r="65" spans="1:70">
      <c r="A65" s="267"/>
      <c r="B65" s="310"/>
      <c r="C65" s="316"/>
      <c r="D65" s="316"/>
      <c r="E65" s="316"/>
      <c r="F65" s="316"/>
      <c r="G65" s="316"/>
      <c r="H65" s="27" t="s">
        <v>83</v>
      </c>
      <c r="I65" s="27"/>
      <c r="J65" s="310"/>
      <c r="K65" s="310"/>
      <c r="L65" s="6"/>
      <c r="M65" s="6"/>
      <c r="N65" s="6"/>
      <c r="O65" s="6"/>
      <c r="P65" s="6"/>
      <c r="Q65" s="6"/>
      <c r="R65" s="11"/>
      <c r="S65" s="11"/>
      <c r="T65" s="19"/>
      <c r="U65" s="8"/>
      <c r="V65" s="19"/>
      <c r="W65" s="20"/>
      <c r="X65" s="310"/>
      <c r="Y65" s="310"/>
      <c r="Z65" s="310"/>
      <c r="AA65" s="310"/>
      <c r="AB65" s="310"/>
      <c r="AC65" s="310"/>
      <c r="AD65" s="310"/>
      <c r="AE65" s="310"/>
      <c r="AF65" s="310"/>
      <c r="AG65" s="310"/>
      <c r="AH65" s="310"/>
      <c r="AI65" s="310"/>
      <c r="AJ65" s="310"/>
      <c r="AK65" s="310"/>
      <c r="AL65" s="310"/>
      <c r="AM65" s="310"/>
      <c r="AN65" s="310"/>
      <c r="AO65" s="310"/>
      <c r="AP65" s="310"/>
      <c r="AQ65" s="310"/>
      <c r="AR65" s="310"/>
      <c r="AS65" s="310"/>
      <c r="AT65" s="310"/>
      <c r="AU65" s="310"/>
      <c r="AV65" s="310"/>
      <c r="AW65" s="310"/>
      <c r="AX65" s="310"/>
      <c r="AY65" s="310"/>
      <c r="AZ65" s="310"/>
      <c r="BA65" s="310"/>
      <c r="BB65" s="310"/>
      <c r="BC65" s="310"/>
      <c r="BD65" s="310"/>
      <c r="BE65" s="310"/>
      <c r="BF65" s="310"/>
      <c r="BG65" s="310"/>
      <c r="BH65" s="310"/>
      <c r="BI65" s="310"/>
      <c r="BJ65" s="310"/>
      <c r="BK65" s="310"/>
      <c r="BL65" s="310"/>
      <c r="BM65" s="310"/>
      <c r="BN65" s="310"/>
      <c r="BO65" s="310"/>
      <c r="BP65" s="310"/>
      <c r="BQ65" s="310"/>
      <c r="BR65" s="310"/>
    </row>
    <row r="66" spans="1:70" ht="52.8">
      <c r="A66" s="267"/>
      <c r="B66" s="310"/>
      <c r="C66" s="316"/>
      <c r="D66" s="316"/>
      <c r="E66" s="316"/>
      <c r="F66" s="316"/>
      <c r="G66" s="316"/>
      <c r="H66" s="27"/>
      <c r="I66" s="27"/>
      <c r="J66" s="310"/>
      <c r="K66" s="310"/>
      <c r="L66" s="6"/>
      <c r="M66" s="6"/>
      <c r="N66" s="6"/>
      <c r="O66" s="6"/>
      <c r="P66" s="6"/>
      <c r="Q66" s="6"/>
      <c r="R66" s="11"/>
      <c r="S66" s="11"/>
      <c r="T66" s="19"/>
      <c r="U66" s="8"/>
      <c r="V66" s="19"/>
      <c r="W66" s="306" t="s">
        <v>434</v>
      </c>
      <c r="X66" s="10"/>
      <c r="Y66" s="10"/>
      <c r="Z66" s="10"/>
      <c r="AA66" s="310"/>
      <c r="AB66" s="310"/>
      <c r="AC66" s="310"/>
      <c r="AD66" s="310"/>
      <c r="AE66" s="310"/>
      <c r="AF66" s="310"/>
      <c r="AG66" s="310"/>
      <c r="AH66" s="310"/>
      <c r="AI66" s="310"/>
      <c r="AJ66" s="310"/>
      <c r="AK66" s="310"/>
      <c r="AL66" s="310"/>
      <c r="AM66" s="310"/>
      <c r="AN66" s="310"/>
      <c r="AO66" s="310"/>
      <c r="AP66" s="310"/>
      <c r="AQ66" s="310"/>
      <c r="AR66" s="310"/>
      <c r="AS66" s="310"/>
      <c r="AT66" s="310"/>
      <c r="AU66" s="310"/>
      <c r="AV66" s="310"/>
      <c r="AW66" s="310"/>
      <c r="AX66" s="310"/>
      <c r="AY66" s="310"/>
      <c r="AZ66" s="310"/>
      <c r="BA66" s="310"/>
      <c r="BB66" s="310"/>
      <c r="BC66" s="310"/>
      <c r="BD66" s="310"/>
      <c r="BE66" s="310"/>
      <c r="BF66" s="310"/>
      <c r="BG66" s="310"/>
      <c r="BH66" s="310"/>
      <c r="BI66" s="310"/>
      <c r="BJ66" s="310"/>
      <c r="BK66" s="310"/>
      <c r="BL66" s="310"/>
      <c r="BM66" s="310"/>
      <c r="BN66" s="310"/>
      <c r="BO66" s="310"/>
      <c r="BP66" s="310"/>
      <c r="BQ66" s="310"/>
      <c r="BR66" s="310"/>
    </row>
    <row r="67" spans="1:70">
      <c r="A67" s="272"/>
      <c r="B67" s="310"/>
      <c r="C67" s="61" t="s">
        <v>8</v>
      </c>
      <c r="D67" s="61" t="s">
        <v>9</v>
      </c>
      <c r="E67" s="61" t="s">
        <v>10</v>
      </c>
      <c r="F67" s="61" t="s">
        <v>11</v>
      </c>
      <c r="G67" s="61" t="s">
        <v>84</v>
      </c>
      <c r="H67" s="61" t="s">
        <v>85</v>
      </c>
      <c r="I67" s="61" t="s">
        <v>86</v>
      </c>
      <c r="J67" s="61" t="s">
        <v>87</v>
      </c>
      <c r="K67" s="61" t="s">
        <v>88</v>
      </c>
      <c r="L67" s="61" t="s">
        <v>89</v>
      </c>
      <c r="M67" s="61" t="s">
        <v>90</v>
      </c>
      <c r="N67" s="61" t="s">
        <v>211</v>
      </c>
      <c r="O67" s="61" t="s">
        <v>91</v>
      </c>
      <c r="P67" s="61" t="s">
        <v>92</v>
      </c>
      <c r="Q67" s="61" t="s">
        <v>93</v>
      </c>
      <c r="R67" s="61" t="s">
        <v>94</v>
      </c>
      <c r="S67" s="61" t="s">
        <v>95</v>
      </c>
      <c r="T67" s="19"/>
      <c r="U67" s="8"/>
      <c r="V67" s="19"/>
      <c r="W67" s="20"/>
      <c r="X67" s="10"/>
      <c r="Y67" s="10"/>
      <c r="Z67" s="10"/>
      <c r="AA67" s="310"/>
      <c r="AB67" s="310"/>
      <c r="AC67" s="310"/>
      <c r="AD67" s="310"/>
      <c r="AE67" s="310"/>
      <c r="AF67" s="310"/>
      <c r="AG67" s="310"/>
      <c r="AH67" s="310"/>
      <c r="AI67" s="310"/>
      <c r="AJ67" s="310"/>
      <c r="AK67" s="310"/>
      <c r="AL67" s="310"/>
      <c r="AM67" s="310"/>
      <c r="AN67" s="310"/>
      <c r="AO67" s="310"/>
      <c r="AP67" s="310"/>
      <c r="AQ67" s="310"/>
      <c r="AR67" s="310"/>
      <c r="AS67" s="310"/>
      <c r="AT67" s="310"/>
      <c r="AU67" s="310"/>
      <c r="AV67" s="310"/>
      <c r="AW67" s="310"/>
      <c r="AX67" s="310"/>
      <c r="AY67" s="310"/>
      <c r="AZ67" s="310"/>
      <c r="BA67" s="310"/>
      <c r="BB67" s="310"/>
      <c r="BC67" s="310"/>
      <c r="BD67" s="310"/>
      <c r="BE67" s="310"/>
      <c r="BF67" s="310"/>
      <c r="BG67" s="310"/>
      <c r="BH67" s="310"/>
      <c r="BI67" s="310"/>
      <c r="BJ67" s="310"/>
      <c r="BK67" s="310"/>
      <c r="BL67" s="310"/>
      <c r="BM67" s="310"/>
      <c r="BN67" s="310"/>
      <c r="BO67" s="310"/>
      <c r="BP67" s="310"/>
      <c r="BQ67" s="310"/>
      <c r="BR67" s="310"/>
    </row>
    <row r="68" spans="1:70" ht="85.5" customHeight="1">
      <c r="A68" s="318" t="s">
        <v>96</v>
      </c>
      <c r="B68" s="319"/>
      <c r="C68" s="320" t="s">
        <v>97</v>
      </c>
      <c r="D68" s="320" t="s">
        <v>98</v>
      </c>
      <c r="E68" s="320" t="s">
        <v>99</v>
      </c>
      <c r="F68" s="320" t="s">
        <v>100</v>
      </c>
      <c r="G68" s="320" t="s">
        <v>101</v>
      </c>
      <c r="H68" s="65" t="s">
        <v>102</v>
      </c>
      <c r="I68" s="65" t="s">
        <v>103</v>
      </c>
      <c r="J68" s="321" t="s">
        <v>104</v>
      </c>
      <c r="K68" s="322" t="s">
        <v>105</v>
      </c>
      <c r="L68" s="65" t="s">
        <v>106</v>
      </c>
      <c r="M68" s="65" t="s">
        <v>80</v>
      </c>
      <c r="N68" s="65" t="s">
        <v>450</v>
      </c>
      <c r="O68" s="322" t="s">
        <v>107</v>
      </c>
      <c r="P68" s="65" t="s">
        <v>108</v>
      </c>
      <c r="Q68" s="68" t="s">
        <v>109</v>
      </c>
      <c r="R68" s="69" t="s">
        <v>110</v>
      </c>
      <c r="S68" s="68" t="s">
        <v>111</v>
      </c>
      <c r="T68" s="40"/>
      <c r="U68" s="8"/>
      <c r="V68" s="19"/>
      <c r="W68" s="68" t="s">
        <v>298</v>
      </c>
      <c r="X68" s="68" t="s">
        <v>433</v>
      </c>
      <c r="Y68" s="10"/>
      <c r="Z68" s="10"/>
      <c r="AA68" s="310"/>
      <c r="AB68" s="310"/>
      <c r="AC68" s="310"/>
      <c r="AD68" s="310"/>
      <c r="AE68" s="310"/>
      <c r="AF68" s="310"/>
      <c r="AG68" s="310"/>
      <c r="AH68" s="310"/>
      <c r="AI68" s="310"/>
      <c r="AJ68" s="310"/>
      <c r="AK68" s="310"/>
      <c r="AL68" s="310"/>
      <c r="AM68" s="310"/>
      <c r="AN68" s="310"/>
      <c r="AO68" s="310"/>
      <c r="AP68" s="310"/>
      <c r="AQ68" s="310"/>
      <c r="AR68" s="310"/>
      <c r="AS68" s="310"/>
      <c r="AT68" s="310"/>
      <c r="AU68" s="310"/>
      <c r="AV68" s="310"/>
      <c r="AW68" s="310"/>
      <c r="AX68" s="310"/>
      <c r="AY68" s="310"/>
      <c r="AZ68" s="310"/>
      <c r="BA68" s="310"/>
      <c r="BB68" s="310"/>
      <c r="BC68" s="310"/>
      <c r="BD68" s="310"/>
      <c r="BE68" s="310"/>
      <c r="BF68" s="310"/>
      <c r="BG68" s="310"/>
      <c r="BH68" s="310"/>
      <c r="BI68" s="310"/>
      <c r="BJ68" s="310"/>
      <c r="BK68" s="310"/>
      <c r="BL68" s="310"/>
      <c r="BM68" s="310"/>
      <c r="BN68" s="310"/>
      <c r="BO68" s="310"/>
      <c r="BP68" s="310"/>
      <c r="BQ68" s="310"/>
      <c r="BR68" s="310"/>
    </row>
    <row r="69" spans="1:70" ht="46.5" customHeight="1">
      <c r="A69" s="70"/>
      <c r="B69" s="71"/>
      <c r="C69" s="71" t="s">
        <v>451</v>
      </c>
      <c r="D69" s="71"/>
      <c r="E69" s="72" t="s">
        <v>112</v>
      </c>
      <c r="F69" s="71"/>
      <c r="G69" s="71" t="s">
        <v>113</v>
      </c>
      <c r="H69" s="72" t="s">
        <v>114</v>
      </c>
      <c r="I69" s="73" t="s">
        <v>115</v>
      </c>
      <c r="J69" s="72" t="s">
        <v>116</v>
      </c>
      <c r="K69" s="74" t="s">
        <v>117</v>
      </c>
      <c r="L69" s="72" t="s">
        <v>118</v>
      </c>
      <c r="M69" s="73" t="s">
        <v>119</v>
      </c>
      <c r="N69" s="129" t="s">
        <v>452</v>
      </c>
      <c r="O69" s="130" t="s">
        <v>225</v>
      </c>
      <c r="P69" s="73" t="s">
        <v>121</v>
      </c>
      <c r="Q69" s="75" t="s">
        <v>122</v>
      </c>
      <c r="R69" s="76" t="s">
        <v>123</v>
      </c>
      <c r="S69" s="77" t="s">
        <v>124</v>
      </c>
      <c r="T69" s="19"/>
      <c r="U69" s="8"/>
      <c r="V69" s="19"/>
      <c r="W69" s="132"/>
      <c r="X69" s="134"/>
      <c r="Y69" s="10"/>
      <c r="Z69" s="10"/>
      <c r="AA69" s="310"/>
      <c r="AB69" s="310"/>
      <c r="AC69" s="310"/>
      <c r="AD69" s="310"/>
      <c r="AE69" s="310"/>
      <c r="AF69" s="310"/>
      <c r="AG69" s="310"/>
      <c r="AH69" s="310"/>
      <c r="AI69" s="310"/>
      <c r="AJ69" s="310"/>
      <c r="AK69" s="310"/>
      <c r="AL69" s="310"/>
      <c r="AM69" s="310"/>
      <c r="AN69" s="310"/>
      <c r="AO69" s="310"/>
      <c r="AP69" s="310"/>
      <c r="AQ69" s="310"/>
      <c r="AR69" s="310"/>
      <c r="AS69" s="310"/>
      <c r="AT69" s="310"/>
      <c r="AU69" s="310"/>
      <c r="AV69" s="310"/>
      <c r="AW69" s="310"/>
      <c r="AX69" s="310"/>
      <c r="AY69" s="310"/>
      <c r="AZ69" s="310"/>
      <c r="BA69" s="310"/>
      <c r="BB69" s="310"/>
      <c r="BC69" s="310"/>
      <c r="BD69" s="310"/>
      <c r="BE69" s="310"/>
      <c r="BF69" s="310"/>
      <c r="BG69" s="310"/>
      <c r="BH69" s="310"/>
      <c r="BI69" s="310"/>
      <c r="BJ69" s="310"/>
      <c r="BK69" s="310"/>
      <c r="BL69" s="310"/>
      <c r="BM69" s="310"/>
      <c r="BN69" s="310"/>
      <c r="BO69" s="310"/>
      <c r="BP69" s="310"/>
      <c r="BQ69" s="310"/>
      <c r="BR69" s="310"/>
    </row>
    <row r="70" spans="1:70">
      <c r="A70" s="78" t="s">
        <v>125</v>
      </c>
      <c r="B70" s="6"/>
      <c r="C70" s="6"/>
      <c r="D70" s="6"/>
      <c r="E70" s="6"/>
      <c r="F70" s="6"/>
      <c r="G70" s="6"/>
      <c r="H70" s="6"/>
      <c r="I70" s="6"/>
      <c r="J70" s="6"/>
      <c r="K70" s="79"/>
      <c r="L70" s="6"/>
      <c r="M70" s="6"/>
      <c r="N70" s="6"/>
      <c r="O70" s="79"/>
      <c r="P70" s="6"/>
      <c r="Q70" s="79"/>
      <c r="R70" s="11"/>
      <c r="S70" s="80"/>
      <c r="T70" s="19"/>
      <c r="U70" s="8"/>
      <c r="V70" s="19"/>
      <c r="W70" s="20"/>
      <c r="X70" s="10"/>
      <c r="Y70" s="10"/>
      <c r="Z70" s="10"/>
      <c r="AA70" s="310"/>
      <c r="AB70" s="310"/>
      <c r="AC70" s="310"/>
      <c r="AD70" s="310"/>
      <c r="AE70" s="310"/>
      <c r="AF70" s="310"/>
      <c r="AG70" s="310"/>
      <c r="AH70" s="310"/>
      <c r="AI70" s="310"/>
      <c r="AJ70" s="310"/>
      <c r="AK70" s="310"/>
      <c r="AL70" s="310"/>
      <c r="AM70" s="310"/>
      <c r="AN70" s="310"/>
      <c r="AO70" s="310"/>
      <c r="AP70" s="310"/>
      <c r="AQ70" s="310"/>
      <c r="AR70" s="310"/>
      <c r="AS70" s="310"/>
      <c r="AT70" s="310"/>
      <c r="AU70" s="310"/>
      <c r="AV70" s="310"/>
      <c r="AW70" s="310"/>
      <c r="AX70" s="310"/>
      <c r="AY70" s="310"/>
      <c r="AZ70" s="310"/>
      <c r="BA70" s="310"/>
      <c r="BB70" s="310"/>
      <c r="BC70" s="310"/>
      <c r="BD70" s="310"/>
      <c r="BE70" s="310"/>
      <c r="BF70" s="310"/>
      <c r="BG70" s="310"/>
      <c r="BH70" s="310"/>
      <c r="BI70" s="310"/>
      <c r="BJ70" s="310"/>
      <c r="BK70" s="310"/>
      <c r="BL70" s="310"/>
      <c r="BM70" s="310"/>
      <c r="BN70" s="310"/>
      <c r="BO70" s="310"/>
      <c r="BP70" s="310"/>
      <c r="BQ70" s="310"/>
      <c r="BR70" s="310"/>
    </row>
    <row r="71" spans="1:70">
      <c r="A71" s="323" t="s">
        <v>20</v>
      </c>
      <c r="B71" s="310"/>
      <c r="C71" s="310" t="s">
        <v>471</v>
      </c>
      <c r="D71" s="23">
        <v>3127</v>
      </c>
      <c r="E71" s="274">
        <v>0</v>
      </c>
      <c r="F71" s="274">
        <v>0</v>
      </c>
      <c r="G71" s="157">
        <f>$L$28</f>
        <v>0</v>
      </c>
      <c r="H71" s="275">
        <f>F71*G71</f>
        <v>0</v>
      </c>
      <c r="I71" s="157">
        <f>$L$43</f>
        <v>0</v>
      </c>
      <c r="J71" s="310">
        <f>E71*I71</f>
        <v>0</v>
      </c>
      <c r="K71" s="324">
        <f>H71+J71</f>
        <v>0</v>
      </c>
      <c r="L71" s="275">
        <f>E71-F71</f>
        <v>0</v>
      </c>
      <c r="M71" s="157">
        <f>$L$53</f>
        <v>0</v>
      </c>
      <c r="N71" s="157">
        <f>L55</f>
        <v>0</v>
      </c>
      <c r="O71" s="278">
        <f>L71*M71</f>
        <v>0</v>
      </c>
      <c r="P71" s="274">
        <v>0</v>
      </c>
      <c r="Q71" s="278">
        <f>K71+O71+P71</f>
        <v>0</v>
      </c>
      <c r="R71" s="260">
        <v>0</v>
      </c>
      <c r="S71" s="261">
        <f>Q71+R71</f>
        <v>0</v>
      </c>
      <c r="T71" s="245"/>
      <c r="U71" s="245"/>
      <c r="V71" s="245"/>
      <c r="W71" s="248">
        <f>E71+X71</f>
        <v>0</v>
      </c>
      <c r="X71" s="248">
        <v>0</v>
      </c>
      <c r="Y71" s="86"/>
      <c r="Z71" s="86"/>
    </row>
    <row r="72" spans="1:70">
      <c r="A72" s="323" t="s">
        <v>126</v>
      </c>
      <c r="B72" s="310"/>
      <c r="C72" s="310" t="s">
        <v>453</v>
      </c>
      <c r="D72" s="23" t="s">
        <v>454</v>
      </c>
      <c r="E72" s="274">
        <v>0</v>
      </c>
      <c r="F72" s="274">
        <v>0</v>
      </c>
      <c r="G72" s="157">
        <f t="shared" ref="G72:G73" si="0">$L$28</f>
        <v>0</v>
      </c>
      <c r="H72" s="275">
        <f>F72*G72</f>
        <v>0</v>
      </c>
      <c r="I72" s="157">
        <f t="shared" ref="I72:I73" si="1">$L$43</f>
        <v>0</v>
      </c>
      <c r="J72" s="310">
        <f>E72*I72</f>
        <v>0</v>
      </c>
      <c r="K72" s="324">
        <f>H72+J72</f>
        <v>0</v>
      </c>
      <c r="L72" s="275">
        <f>E72-F72</f>
        <v>0</v>
      </c>
      <c r="M72" s="157">
        <f t="shared" ref="M72:M73" si="2">$L$53</f>
        <v>0</v>
      </c>
      <c r="N72" s="157">
        <f t="shared" ref="N72:N73" si="3">L56</f>
        <v>0</v>
      </c>
      <c r="O72" s="278">
        <f>L72*M72</f>
        <v>0</v>
      </c>
      <c r="P72" s="274">
        <v>0</v>
      </c>
      <c r="Q72" s="278">
        <f>K72+O72+P72</f>
        <v>0</v>
      </c>
      <c r="R72" s="260">
        <v>0</v>
      </c>
      <c r="S72" s="261">
        <f>Q72+R72</f>
        <v>0</v>
      </c>
      <c r="T72" s="245"/>
      <c r="U72" s="245"/>
      <c r="V72" s="245"/>
      <c r="W72" s="247">
        <f t="shared" ref="W72:W78" si="4">+F72</f>
        <v>0</v>
      </c>
      <c r="X72" s="86"/>
      <c r="Y72" s="86"/>
      <c r="Z72" s="86"/>
    </row>
    <row r="73" spans="1:70">
      <c r="A73" s="323" t="s">
        <v>127</v>
      </c>
      <c r="B73" s="310"/>
      <c r="C73" s="310" t="s">
        <v>455</v>
      </c>
      <c r="D73" s="23" t="s">
        <v>456</v>
      </c>
      <c r="E73" s="274">
        <v>0</v>
      </c>
      <c r="F73" s="274">
        <v>0</v>
      </c>
      <c r="G73" s="157">
        <f t="shared" si="0"/>
        <v>0</v>
      </c>
      <c r="H73" s="275">
        <f>F73*G73</f>
        <v>0</v>
      </c>
      <c r="I73" s="157">
        <f t="shared" si="1"/>
        <v>0</v>
      </c>
      <c r="J73" s="310">
        <f>E73*I73</f>
        <v>0</v>
      </c>
      <c r="K73" s="324">
        <f>H73+J73</f>
        <v>0</v>
      </c>
      <c r="L73" s="275">
        <f>E73-F73</f>
        <v>0</v>
      </c>
      <c r="M73" s="157">
        <f t="shared" si="2"/>
        <v>0</v>
      </c>
      <c r="N73" s="157">
        <f t="shared" si="3"/>
        <v>0</v>
      </c>
      <c r="O73" s="278">
        <f>L73*M73</f>
        <v>0</v>
      </c>
      <c r="P73" s="274">
        <v>0</v>
      </c>
      <c r="Q73" s="278">
        <f>K73+O73+P73</f>
        <v>0</v>
      </c>
      <c r="R73" s="274">
        <v>0</v>
      </c>
      <c r="S73" s="261">
        <f>Q73+R73</f>
        <v>0</v>
      </c>
      <c r="T73" s="245"/>
      <c r="U73" s="245"/>
      <c r="V73" s="245"/>
      <c r="W73" s="247">
        <f t="shared" si="4"/>
        <v>0</v>
      </c>
      <c r="X73" s="86"/>
      <c r="Y73" s="86"/>
      <c r="Z73" s="86"/>
    </row>
    <row r="74" spans="1:70">
      <c r="A74" s="323"/>
      <c r="B74" s="310"/>
      <c r="C74" s="310"/>
      <c r="D74" s="23"/>
      <c r="E74" s="310"/>
      <c r="F74" s="310"/>
      <c r="G74" s="310"/>
      <c r="H74" s="310"/>
      <c r="I74" s="310"/>
      <c r="J74" s="310"/>
      <c r="K74" s="324"/>
      <c r="L74" s="310"/>
      <c r="M74" s="310"/>
      <c r="N74" s="310"/>
      <c r="O74" s="324"/>
      <c r="P74" s="310"/>
      <c r="Q74" s="324"/>
      <c r="R74" s="310"/>
      <c r="S74" s="324"/>
      <c r="T74" s="245"/>
      <c r="U74" s="245"/>
      <c r="V74" s="245"/>
      <c r="W74" s="247">
        <f t="shared" si="4"/>
        <v>0</v>
      </c>
      <c r="X74" s="86"/>
      <c r="Y74" s="86"/>
      <c r="Z74" s="86"/>
    </row>
    <row r="75" spans="1:70">
      <c r="A75" s="323"/>
      <c r="B75" s="310"/>
      <c r="C75" s="310"/>
      <c r="D75" s="23"/>
      <c r="E75" s="310"/>
      <c r="F75" s="310"/>
      <c r="G75" s="310"/>
      <c r="H75" s="310"/>
      <c r="I75" s="310"/>
      <c r="J75" s="310"/>
      <c r="K75" s="324"/>
      <c r="L75" s="310"/>
      <c r="M75" s="310"/>
      <c r="N75" s="310"/>
      <c r="O75" s="324"/>
      <c r="P75" s="310"/>
      <c r="Q75" s="324"/>
      <c r="R75" s="310"/>
      <c r="S75" s="324"/>
      <c r="T75" s="245"/>
      <c r="U75" s="245"/>
      <c r="V75" s="245"/>
      <c r="W75" s="247">
        <f t="shared" si="4"/>
        <v>0</v>
      </c>
      <c r="X75" s="86"/>
      <c r="Y75" s="86"/>
      <c r="Z75" s="86"/>
    </row>
    <row r="76" spans="1:70">
      <c r="A76" s="323"/>
      <c r="B76" s="310"/>
      <c r="C76" s="310"/>
      <c r="D76" s="23"/>
      <c r="E76" s="310"/>
      <c r="F76" s="310"/>
      <c r="G76" s="310"/>
      <c r="H76" s="310"/>
      <c r="I76" s="310"/>
      <c r="J76" s="310"/>
      <c r="K76" s="324"/>
      <c r="L76" s="310"/>
      <c r="M76" s="310"/>
      <c r="N76" s="310"/>
      <c r="O76" s="324"/>
      <c r="P76" s="310"/>
      <c r="Q76" s="324"/>
      <c r="R76" s="310"/>
      <c r="S76" s="324"/>
      <c r="T76" s="245"/>
      <c r="U76" s="245"/>
      <c r="V76" s="245"/>
      <c r="W76" s="247">
        <f t="shared" si="4"/>
        <v>0</v>
      </c>
      <c r="X76" s="86"/>
      <c r="Y76" s="86"/>
      <c r="Z76" s="86"/>
    </row>
    <row r="77" spans="1:70">
      <c r="A77" s="323"/>
      <c r="B77" s="310"/>
      <c r="C77" s="310"/>
      <c r="D77" s="23"/>
      <c r="E77" s="310"/>
      <c r="F77" s="310"/>
      <c r="G77" s="310"/>
      <c r="H77" s="310"/>
      <c r="I77" s="310"/>
      <c r="J77" s="310"/>
      <c r="K77" s="324"/>
      <c r="L77" s="310"/>
      <c r="M77" s="310"/>
      <c r="N77" s="310"/>
      <c r="O77" s="324"/>
      <c r="P77" s="310"/>
      <c r="Q77" s="324"/>
      <c r="R77" s="310"/>
      <c r="S77" s="324"/>
      <c r="T77" s="245"/>
      <c r="U77" s="245"/>
      <c r="V77" s="245"/>
      <c r="W77" s="247">
        <f t="shared" si="4"/>
        <v>0</v>
      </c>
      <c r="X77" s="86"/>
      <c r="Y77" s="86"/>
      <c r="Z77" s="86"/>
    </row>
    <row r="78" spans="1:70">
      <c r="A78" s="323"/>
      <c r="B78" s="310"/>
      <c r="C78" s="310"/>
      <c r="D78" s="23"/>
      <c r="E78" s="310"/>
      <c r="F78" s="310"/>
      <c r="G78" s="310"/>
      <c r="H78" s="310"/>
      <c r="I78" s="310"/>
      <c r="J78" s="310"/>
      <c r="K78" s="324"/>
      <c r="L78" s="310"/>
      <c r="M78" s="310"/>
      <c r="N78" s="310"/>
      <c r="O78" s="324"/>
      <c r="P78" s="310"/>
      <c r="Q78" s="324"/>
      <c r="R78" s="310"/>
      <c r="S78" s="324"/>
      <c r="T78" s="245"/>
      <c r="U78" s="245"/>
      <c r="V78" s="245"/>
      <c r="W78" s="247">
        <f t="shared" si="4"/>
        <v>0</v>
      </c>
      <c r="X78" s="86"/>
      <c r="Y78" s="86"/>
      <c r="Z78" s="86"/>
    </row>
    <row r="79" spans="1:70" ht="14.4">
      <c r="A79" s="323"/>
      <c r="B79" s="310"/>
      <c r="C79" s="245"/>
      <c r="D79" s="87"/>
      <c r="E79" s="245"/>
      <c r="F79" s="245"/>
      <c r="G79" s="245"/>
      <c r="H79" s="245"/>
      <c r="I79" s="245"/>
      <c r="J79" s="245"/>
      <c r="K79" s="325"/>
      <c r="L79" s="245"/>
      <c r="M79" s="245"/>
      <c r="N79" s="245"/>
      <c r="O79" s="325"/>
      <c r="P79" s="245"/>
      <c r="Q79" s="325"/>
      <c r="R79" s="245"/>
      <c r="S79" s="325"/>
      <c r="T79" s="245"/>
      <c r="U79" s="245"/>
      <c r="V79" s="245"/>
      <c r="W79" s="245"/>
      <c r="X79" s="86"/>
      <c r="Y79" s="86"/>
      <c r="Z79" s="86"/>
    </row>
    <row r="80" spans="1:70" ht="14.4">
      <c r="A80" s="323"/>
      <c r="B80" s="310"/>
      <c r="C80" s="245"/>
      <c r="D80" s="87"/>
      <c r="E80" s="245"/>
      <c r="F80" s="245"/>
      <c r="G80" s="245"/>
      <c r="H80" s="245"/>
      <c r="I80" s="245"/>
      <c r="J80" s="245"/>
      <c r="K80" s="325"/>
      <c r="L80" s="245"/>
      <c r="M80" s="245"/>
      <c r="N80" s="245"/>
      <c r="O80" s="325"/>
      <c r="P80" s="245"/>
      <c r="Q80" s="325"/>
      <c r="R80" s="245"/>
      <c r="S80" s="325"/>
      <c r="T80" s="245"/>
      <c r="U80" s="245"/>
      <c r="V80" s="245"/>
      <c r="W80" s="245"/>
      <c r="X80" s="86"/>
      <c r="Y80" s="86"/>
      <c r="Z80" s="86"/>
    </row>
    <row r="81" spans="1:26" ht="14.4">
      <c r="A81" s="323"/>
      <c r="B81" s="310"/>
      <c r="C81" s="245"/>
      <c r="D81" s="87"/>
      <c r="E81" s="245"/>
      <c r="F81" s="245"/>
      <c r="G81" s="245"/>
      <c r="H81" s="245"/>
      <c r="I81" s="245"/>
      <c r="J81" s="245"/>
      <c r="K81" s="325"/>
      <c r="L81" s="245"/>
      <c r="M81" s="245"/>
      <c r="N81" s="245"/>
      <c r="O81" s="325"/>
      <c r="P81" s="245"/>
      <c r="Q81" s="325"/>
      <c r="R81" s="245"/>
      <c r="S81" s="325"/>
      <c r="T81" s="245"/>
      <c r="U81" s="245"/>
      <c r="V81" s="245"/>
      <c r="W81" s="245"/>
      <c r="X81" s="86"/>
      <c r="Y81" s="86"/>
      <c r="Z81" s="86"/>
    </row>
    <row r="82" spans="1:26" ht="14.4">
      <c r="A82" s="323"/>
      <c r="B82" s="310"/>
      <c r="C82" s="245"/>
      <c r="D82" s="87"/>
      <c r="E82" s="245"/>
      <c r="F82" s="245"/>
      <c r="G82" s="245"/>
      <c r="H82" s="245"/>
      <c r="I82" s="245"/>
      <c r="J82" s="245"/>
      <c r="K82" s="325"/>
      <c r="L82" s="245"/>
      <c r="M82" s="245"/>
      <c r="N82" s="245"/>
      <c r="O82" s="325"/>
      <c r="P82" s="245"/>
      <c r="Q82" s="325"/>
      <c r="R82" s="245"/>
      <c r="S82" s="325"/>
      <c r="T82" s="245"/>
      <c r="U82" s="245"/>
      <c r="V82" s="245"/>
      <c r="W82" s="245"/>
      <c r="X82" s="86"/>
      <c r="Y82" s="86"/>
      <c r="Z82" s="86"/>
    </row>
    <row r="83" spans="1:26" ht="14.4">
      <c r="A83" s="323"/>
      <c r="B83" s="310"/>
      <c r="C83" s="245"/>
      <c r="D83" s="87"/>
      <c r="E83" s="245"/>
      <c r="F83" s="245"/>
      <c r="G83" s="245"/>
      <c r="H83" s="245"/>
      <c r="I83" s="245"/>
      <c r="J83" s="245"/>
      <c r="K83" s="325"/>
      <c r="L83" s="245"/>
      <c r="M83" s="245"/>
      <c r="N83" s="245"/>
      <c r="O83" s="325"/>
      <c r="P83" s="245"/>
      <c r="Q83" s="325"/>
      <c r="R83" s="245"/>
      <c r="S83" s="325"/>
      <c r="T83" s="245"/>
      <c r="U83" s="245"/>
      <c r="V83" s="245"/>
      <c r="W83" s="245"/>
      <c r="X83" s="86"/>
      <c r="Y83" s="86"/>
      <c r="Z83" s="86"/>
    </row>
    <row r="84" spans="1:26" ht="14.4">
      <c r="A84" s="323"/>
      <c r="B84" s="310"/>
      <c r="C84" s="245"/>
      <c r="D84" s="87"/>
      <c r="E84" s="245"/>
      <c r="F84" s="245"/>
      <c r="G84" s="245"/>
      <c r="H84" s="245"/>
      <c r="I84" s="245"/>
      <c r="J84" s="245"/>
      <c r="K84" s="325"/>
      <c r="L84" s="245"/>
      <c r="M84" s="245"/>
      <c r="N84" s="245"/>
      <c r="O84" s="325"/>
      <c r="P84" s="245"/>
      <c r="Q84" s="325"/>
      <c r="R84" s="245"/>
      <c r="S84" s="325"/>
      <c r="T84" s="245"/>
      <c r="U84" s="245"/>
      <c r="V84" s="245"/>
      <c r="W84" s="245"/>
      <c r="X84" s="86"/>
      <c r="Y84" s="86"/>
      <c r="Z84" s="86"/>
    </row>
    <row r="85" spans="1:26" ht="14.4">
      <c r="A85" s="323"/>
      <c r="B85" s="310"/>
      <c r="C85" s="245"/>
      <c r="D85" s="87"/>
      <c r="E85" s="245"/>
      <c r="F85" s="245"/>
      <c r="G85" s="245"/>
      <c r="H85" s="245"/>
      <c r="I85" s="245"/>
      <c r="J85" s="245"/>
      <c r="K85" s="325"/>
      <c r="L85" s="245"/>
      <c r="M85" s="245"/>
      <c r="N85" s="245"/>
      <c r="O85" s="325"/>
      <c r="P85" s="245"/>
      <c r="Q85" s="325"/>
      <c r="R85" s="245"/>
      <c r="S85" s="325"/>
      <c r="T85" s="245"/>
      <c r="U85" s="245"/>
      <c r="V85" s="245"/>
      <c r="W85" s="245"/>
      <c r="X85" s="86"/>
      <c r="Y85" s="86"/>
      <c r="Z85" s="86"/>
    </row>
    <row r="86" spans="1:26" ht="14.4">
      <c r="A86" s="323"/>
      <c r="B86" s="310"/>
      <c r="C86" s="245"/>
      <c r="D86" s="87"/>
      <c r="E86" s="245"/>
      <c r="F86" s="245"/>
      <c r="G86" s="245"/>
      <c r="H86" s="245"/>
      <c r="I86" s="245"/>
      <c r="J86" s="245"/>
      <c r="K86" s="325"/>
      <c r="L86" s="245"/>
      <c r="M86" s="245"/>
      <c r="N86" s="245"/>
      <c r="O86" s="325"/>
      <c r="P86" s="245"/>
      <c r="Q86" s="325"/>
      <c r="R86" s="245"/>
      <c r="S86" s="325"/>
      <c r="T86" s="245"/>
      <c r="U86" s="245"/>
      <c r="V86" s="245"/>
      <c r="W86" s="245"/>
      <c r="X86" s="86"/>
      <c r="Y86" s="86"/>
      <c r="Z86" s="86"/>
    </row>
    <row r="87" spans="1:26" ht="14.4">
      <c r="A87" s="323"/>
      <c r="B87" s="310"/>
      <c r="C87" s="245"/>
      <c r="D87" s="87"/>
      <c r="E87" s="245"/>
      <c r="F87" s="245"/>
      <c r="G87" s="245"/>
      <c r="H87" s="245"/>
      <c r="I87" s="245"/>
      <c r="J87" s="245"/>
      <c r="K87" s="325"/>
      <c r="L87" s="245"/>
      <c r="M87" s="245"/>
      <c r="N87" s="245"/>
      <c r="O87" s="325"/>
      <c r="P87" s="245"/>
      <c r="Q87" s="325"/>
      <c r="R87" s="245"/>
      <c r="S87" s="325"/>
      <c r="T87" s="245"/>
      <c r="U87" s="245"/>
      <c r="V87" s="245"/>
      <c r="W87" s="245"/>
      <c r="X87" s="86"/>
      <c r="Y87" s="86"/>
      <c r="Z87" s="86"/>
    </row>
    <row r="88" spans="1:26" ht="14.4">
      <c r="A88" s="323"/>
      <c r="B88" s="310"/>
      <c r="C88" s="245"/>
      <c r="D88" s="87"/>
      <c r="E88" s="245"/>
      <c r="F88" s="245"/>
      <c r="G88" s="245"/>
      <c r="H88" s="245"/>
      <c r="I88" s="245"/>
      <c r="J88" s="245"/>
      <c r="K88" s="325"/>
      <c r="L88" s="245"/>
      <c r="M88" s="245"/>
      <c r="N88" s="245"/>
      <c r="O88" s="325"/>
      <c r="P88" s="245"/>
      <c r="Q88" s="325"/>
      <c r="R88" s="245"/>
      <c r="S88" s="325"/>
      <c r="T88" s="245"/>
      <c r="U88" s="245"/>
      <c r="V88" s="245"/>
      <c r="W88" s="245"/>
      <c r="X88" s="86"/>
      <c r="Y88" s="86"/>
      <c r="Z88" s="86"/>
    </row>
    <row r="89" spans="1:26" ht="14.4">
      <c r="A89" s="323"/>
      <c r="B89" s="310"/>
      <c r="C89" s="245"/>
      <c r="D89" s="87"/>
      <c r="E89" s="245"/>
      <c r="F89" s="245"/>
      <c r="G89" s="245"/>
      <c r="H89" s="245"/>
      <c r="I89" s="245"/>
      <c r="J89" s="245"/>
      <c r="K89" s="325"/>
      <c r="L89" s="245"/>
      <c r="M89" s="245"/>
      <c r="N89" s="245"/>
      <c r="O89" s="325"/>
      <c r="P89" s="245"/>
      <c r="Q89" s="325"/>
      <c r="R89" s="245"/>
      <c r="S89" s="325"/>
      <c r="T89" s="245"/>
      <c r="U89" s="245"/>
      <c r="V89" s="245"/>
      <c r="W89" s="245"/>
      <c r="X89" s="86"/>
      <c r="Y89" s="86"/>
      <c r="Z89" s="86"/>
    </row>
    <row r="90" spans="1:26" ht="14.4">
      <c r="A90" s="326"/>
      <c r="B90" s="327"/>
      <c r="C90" s="328"/>
      <c r="D90" s="328"/>
      <c r="E90" s="328"/>
      <c r="F90" s="328"/>
      <c r="G90" s="328"/>
      <c r="H90" s="328"/>
      <c r="I90" s="328"/>
      <c r="J90" s="328"/>
      <c r="K90" s="329"/>
      <c r="L90" s="328"/>
      <c r="M90" s="328"/>
      <c r="N90" s="328"/>
      <c r="O90" s="329"/>
      <c r="P90" s="328"/>
      <c r="Q90" s="329"/>
      <c r="R90" s="328"/>
      <c r="S90" s="329"/>
      <c r="T90" s="245"/>
      <c r="U90" s="245"/>
      <c r="V90" s="245"/>
      <c r="W90" s="245"/>
      <c r="X90" s="86"/>
      <c r="Y90" s="86"/>
      <c r="Z90" s="86"/>
    </row>
    <row r="91" spans="1:26">
      <c r="A91" s="18" t="s">
        <v>128</v>
      </c>
      <c r="B91" s="310"/>
      <c r="C91" s="21" t="s">
        <v>129</v>
      </c>
      <c r="D91" s="21"/>
      <c r="E91" s="21"/>
      <c r="F91" s="21"/>
      <c r="G91" s="21"/>
      <c r="H91" s="313"/>
      <c r="I91" s="313"/>
      <c r="J91" s="11"/>
      <c r="K91" s="11"/>
      <c r="L91" s="11"/>
      <c r="M91" s="11"/>
      <c r="N91" s="11"/>
      <c r="O91" s="11"/>
      <c r="P91" s="11"/>
      <c r="Q91" s="93">
        <f>SUM(Q71:Q90)</f>
        <v>0</v>
      </c>
      <c r="R91" s="93">
        <f>SUM(R71:R90)</f>
        <v>0</v>
      </c>
      <c r="S91" s="93">
        <f>SUM(S71:S90)</f>
        <v>0</v>
      </c>
      <c r="T91" s="245"/>
      <c r="U91" s="245"/>
      <c r="V91" s="245"/>
      <c r="W91" s="246">
        <f>SUM(W71:W90)</f>
        <v>0</v>
      </c>
      <c r="X91" s="246">
        <f>SUM(X71:X90)</f>
        <v>0</v>
      </c>
      <c r="Y91" s="86"/>
      <c r="Z91" s="86"/>
    </row>
    <row r="92" spans="1:26">
      <c r="A92" s="330"/>
      <c r="B92" s="245"/>
      <c r="C92" s="245"/>
      <c r="D92" s="245"/>
      <c r="E92" s="336">
        <f>SUM(E71:E91)</f>
        <v>0</v>
      </c>
      <c r="F92" s="245"/>
      <c r="G92" s="245"/>
      <c r="H92" s="245"/>
      <c r="I92" s="245"/>
      <c r="J92" s="245"/>
      <c r="K92" s="245"/>
      <c r="L92" s="245"/>
      <c r="M92" s="245"/>
      <c r="N92" s="245"/>
      <c r="O92" s="245"/>
      <c r="P92" s="245"/>
      <c r="Q92" s="245"/>
      <c r="R92" s="245"/>
      <c r="S92" s="245"/>
      <c r="T92" s="245"/>
      <c r="U92" s="245"/>
      <c r="V92" s="245"/>
      <c r="W92" s="293">
        <f>+F92-W91+X71</f>
        <v>0</v>
      </c>
      <c r="X92" s="293" t="s">
        <v>242</v>
      </c>
      <c r="Y92" s="86"/>
      <c r="Z92" s="86"/>
    </row>
    <row r="93" spans="1:26">
      <c r="A93" s="167">
        <v>3</v>
      </c>
      <c r="B93" s="245"/>
      <c r="C93" s="316" t="s">
        <v>457</v>
      </c>
      <c r="D93" s="316"/>
      <c r="E93" s="316"/>
      <c r="F93" s="316"/>
      <c r="G93" s="245"/>
      <c r="H93" s="245"/>
      <c r="I93" s="245"/>
      <c r="J93" s="245"/>
      <c r="K93" s="245"/>
      <c r="L93" s="245"/>
      <c r="M93" s="245"/>
      <c r="N93" s="245"/>
      <c r="O93" s="245"/>
      <c r="P93" s="245"/>
      <c r="Q93" s="93">
        <f>Q91</f>
        <v>0</v>
      </c>
      <c r="R93" s="245"/>
      <c r="S93" s="245"/>
      <c r="T93" s="245"/>
      <c r="U93" s="245"/>
      <c r="V93" s="245"/>
      <c r="W93" s="294" t="s">
        <v>403</v>
      </c>
      <c r="X93" s="295"/>
      <c r="Y93" s="296"/>
      <c r="Z93" s="296"/>
    </row>
    <row r="94" spans="1:26" ht="14.4">
      <c r="A94" s="245"/>
      <c r="B94" s="245"/>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row>
    <row r="95" spans="1:26" ht="14.4">
      <c r="A95" s="245"/>
      <c r="B95" s="245"/>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row>
    <row r="96" spans="1:26">
      <c r="A96" s="316" t="s">
        <v>131</v>
      </c>
      <c r="B96" s="245"/>
      <c r="C96" s="245"/>
      <c r="D96" s="245"/>
      <c r="E96" s="245"/>
      <c r="F96" s="245"/>
      <c r="G96" s="245"/>
      <c r="H96" s="245"/>
      <c r="I96" s="245"/>
      <c r="J96" s="245"/>
      <c r="K96" s="245"/>
      <c r="L96" s="245"/>
      <c r="M96" s="245"/>
      <c r="N96" s="245"/>
      <c r="O96" s="245"/>
      <c r="P96" s="245"/>
      <c r="Q96" s="245"/>
      <c r="R96" s="245"/>
      <c r="S96" s="245"/>
      <c r="T96" s="245"/>
      <c r="U96" s="245"/>
      <c r="V96" s="245"/>
      <c r="W96" s="245"/>
      <c r="X96" s="245"/>
      <c r="Y96" s="245"/>
      <c r="Z96" s="245"/>
    </row>
    <row r="97" spans="1:26" ht="16.2" thickBot="1">
      <c r="A97" s="331" t="s">
        <v>132</v>
      </c>
      <c r="B97" s="245"/>
      <c r="C97" s="245"/>
      <c r="D97" s="245"/>
      <c r="E97" s="245"/>
      <c r="F97" s="245"/>
      <c r="G97" s="245"/>
      <c r="H97" s="245"/>
      <c r="I97" s="245"/>
      <c r="J97" s="245"/>
      <c r="K97" s="245"/>
      <c r="L97" s="245"/>
      <c r="M97" s="245"/>
      <c r="N97" s="245"/>
      <c r="O97" s="245"/>
      <c r="P97" s="245"/>
      <c r="Q97" s="245"/>
      <c r="R97" s="245"/>
      <c r="S97" s="245"/>
      <c r="T97" s="245"/>
      <c r="U97" s="245"/>
      <c r="V97" s="245"/>
      <c r="W97" s="245"/>
      <c r="X97" s="245"/>
      <c r="Y97" s="245"/>
      <c r="Z97" s="245"/>
    </row>
    <row r="98" spans="1:26" ht="17.100000000000001" customHeight="1">
      <c r="A98" s="332" t="s">
        <v>133</v>
      </c>
      <c r="B98" s="310"/>
      <c r="C98" s="370" t="s">
        <v>458</v>
      </c>
      <c r="D98" s="370"/>
      <c r="E98" s="370"/>
      <c r="F98" s="370"/>
      <c r="G98" s="370"/>
      <c r="H98" s="370"/>
      <c r="I98" s="370"/>
      <c r="J98" s="370"/>
      <c r="K98" s="370"/>
      <c r="L98" s="370"/>
      <c r="M98" s="370"/>
      <c r="N98" s="370"/>
      <c r="O98" s="370"/>
      <c r="P98" s="370"/>
      <c r="Q98" s="370"/>
      <c r="R98" s="370"/>
      <c r="S98" s="370"/>
      <c r="T98" s="245"/>
      <c r="U98" s="245"/>
      <c r="V98" s="245"/>
      <c r="W98" s="245"/>
      <c r="X98" s="245"/>
      <c r="Y98" s="245"/>
      <c r="Z98" s="245"/>
    </row>
    <row r="99" spans="1:26" ht="17.100000000000001" customHeight="1">
      <c r="A99" s="332" t="s">
        <v>134</v>
      </c>
      <c r="B99" s="310"/>
      <c r="C99" s="370" t="s">
        <v>459</v>
      </c>
      <c r="D99" s="370"/>
      <c r="E99" s="370"/>
      <c r="F99" s="370"/>
      <c r="G99" s="370"/>
      <c r="H99" s="370"/>
      <c r="I99" s="370"/>
      <c r="J99" s="370"/>
      <c r="K99" s="370"/>
      <c r="L99" s="370"/>
      <c r="M99" s="370"/>
      <c r="N99" s="370"/>
      <c r="O99" s="370"/>
      <c r="P99" s="370"/>
      <c r="Q99" s="370"/>
      <c r="R99" s="370"/>
      <c r="S99" s="370"/>
      <c r="T99" s="245"/>
      <c r="U99" s="245"/>
      <c r="V99" s="245"/>
      <c r="W99" s="245"/>
      <c r="X99" s="245"/>
      <c r="Y99" s="245"/>
      <c r="Z99" s="245"/>
    </row>
    <row r="100" spans="1:26" ht="15" customHeight="1">
      <c r="A100" s="332" t="s">
        <v>135</v>
      </c>
      <c r="B100" s="310"/>
      <c r="C100" s="370" t="s">
        <v>460</v>
      </c>
      <c r="D100" s="370"/>
      <c r="E100" s="370"/>
      <c r="F100" s="370"/>
      <c r="G100" s="370"/>
      <c r="H100" s="370"/>
      <c r="I100" s="370"/>
      <c r="J100" s="370"/>
      <c r="K100" s="370"/>
      <c r="L100" s="370"/>
      <c r="M100" s="370"/>
      <c r="N100" s="370"/>
      <c r="O100" s="370"/>
      <c r="P100" s="370"/>
      <c r="Q100" s="370"/>
      <c r="R100" s="370"/>
      <c r="S100" s="370"/>
      <c r="T100" s="245"/>
      <c r="U100" s="245"/>
      <c r="V100" s="245"/>
      <c r="W100" s="245"/>
      <c r="X100" s="245"/>
      <c r="Y100" s="245"/>
      <c r="Z100" s="245"/>
    </row>
    <row r="101" spans="1:26" ht="17.100000000000001" customHeight="1">
      <c r="A101" s="332"/>
      <c r="B101" s="310"/>
      <c r="C101" s="370" t="s">
        <v>461</v>
      </c>
      <c r="D101" s="370"/>
      <c r="E101" s="370"/>
      <c r="F101" s="370"/>
      <c r="G101" s="370"/>
      <c r="H101" s="370"/>
      <c r="I101" s="370"/>
      <c r="J101" s="370"/>
      <c r="K101" s="370"/>
      <c r="L101" s="370"/>
      <c r="M101" s="370"/>
      <c r="N101" s="370"/>
      <c r="O101" s="370"/>
      <c r="P101" s="370"/>
      <c r="Q101" s="370"/>
      <c r="R101" s="370"/>
      <c r="S101" s="370"/>
      <c r="T101" s="245"/>
      <c r="U101" s="245"/>
      <c r="V101" s="245"/>
      <c r="W101" s="245"/>
      <c r="X101" s="245"/>
      <c r="Y101" s="245"/>
      <c r="Z101" s="245"/>
    </row>
    <row r="102" spans="1:26" ht="17.100000000000001" customHeight="1">
      <c r="A102" s="332" t="s">
        <v>138</v>
      </c>
      <c r="B102" s="310"/>
      <c r="C102" s="370" t="s">
        <v>139</v>
      </c>
      <c r="D102" s="370"/>
      <c r="E102" s="370"/>
      <c r="F102" s="370"/>
      <c r="G102" s="370"/>
      <c r="H102" s="370"/>
      <c r="I102" s="370"/>
      <c r="J102" s="370"/>
      <c r="K102" s="370"/>
      <c r="L102" s="370"/>
      <c r="M102" s="370"/>
      <c r="N102" s="370"/>
      <c r="O102" s="370"/>
      <c r="P102" s="370"/>
      <c r="Q102" s="370"/>
      <c r="R102" s="370"/>
      <c r="S102" s="370"/>
      <c r="T102" s="245"/>
      <c r="U102" s="245"/>
      <c r="V102" s="245"/>
      <c r="W102" s="245"/>
      <c r="X102" s="245"/>
      <c r="Y102" s="245"/>
      <c r="Z102" s="245"/>
    </row>
    <row r="103" spans="1:26" ht="32.25" customHeight="1">
      <c r="A103" s="332" t="s">
        <v>140</v>
      </c>
      <c r="B103" s="310"/>
      <c r="C103" s="370" t="s">
        <v>462</v>
      </c>
      <c r="D103" s="370"/>
      <c r="E103" s="370"/>
      <c r="F103" s="370"/>
      <c r="G103" s="370"/>
      <c r="H103" s="370"/>
      <c r="I103" s="370"/>
      <c r="J103" s="370"/>
      <c r="K103" s="370"/>
      <c r="L103" s="370"/>
      <c r="M103" s="370"/>
      <c r="N103" s="370"/>
      <c r="O103" s="370"/>
      <c r="P103" s="370"/>
      <c r="Q103" s="370"/>
      <c r="R103" s="370"/>
      <c r="S103" s="370"/>
      <c r="T103" s="245"/>
      <c r="U103" s="245"/>
      <c r="V103" s="245"/>
      <c r="W103" s="245"/>
      <c r="X103" s="245"/>
      <c r="Y103" s="245"/>
      <c r="Z103" s="245"/>
    </row>
    <row r="104" spans="1:26" ht="17.100000000000001" customHeight="1">
      <c r="A104" s="333" t="s">
        <v>141</v>
      </c>
      <c r="B104" s="310"/>
      <c r="C104" s="370" t="s">
        <v>360</v>
      </c>
      <c r="D104" s="370"/>
      <c r="E104" s="370"/>
      <c r="F104" s="370"/>
      <c r="G104" s="370"/>
      <c r="H104" s="370"/>
      <c r="I104" s="370"/>
      <c r="J104" s="370"/>
      <c r="K104" s="370"/>
      <c r="L104" s="370"/>
      <c r="M104" s="370"/>
      <c r="N104" s="370"/>
      <c r="O104" s="370"/>
      <c r="P104" s="370"/>
      <c r="Q104" s="370"/>
      <c r="R104" s="370"/>
      <c r="S104" s="370"/>
      <c r="T104" s="245"/>
      <c r="U104" s="245"/>
      <c r="V104" s="245"/>
      <c r="W104" s="245"/>
      <c r="X104" s="245"/>
      <c r="Y104" s="245"/>
      <c r="Z104" s="245"/>
    </row>
    <row r="105" spans="1:26" ht="17.100000000000001" customHeight="1">
      <c r="A105" s="333" t="s">
        <v>143</v>
      </c>
      <c r="B105" s="310"/>
      <c r="C105" s="370" t="s">
        <v>378</v>
      </c>
      <c r="D105" s="370"/>
      <c r="E105" s="370"/>
      <c r="F105" s="370"/>
      <c r="G105" s="370"/>
      <c r="H105" s="370"/>
      <c r="I105" s="370"/>
      <c r="J105" s="370"/>
      <c r="K105" s="370"/>
      <c r="L105" s="370"/>
      <c r="M105" s="370"/>
      <c r="N105" s="370"/>
      <c r="O105" s="370"/>
      <c r="P105" s="370"/>
      <c r="Q105" s="370"/>
      <c r="R105" s="370"/>
      <c r="S105" s="370"/>
      <c r="T105" s="245"/>
      <c r="U105" s="245"/>
      <c r="V105" s="245"/>
      <c r="W105" s="245"/>
      <c r="X105" s="245"/>
      <c r="Y105" s="245"/>
      <c r="Z105" s="245"/>
    </row>
    <row r="106" spans="1:26" ht="17.100000000000001" customHeight="1">
      <c r="A106" s="333" t="s">
        <v>145</v>
      </c>
      <c r="B106" s="310"/>
      <c r="C106" s="370" t="s">
        <v>146</v>
      </c>
      <c r="D106" s="370"/>
      <c r="E106" s="370"/>
      <c r="F106" s="370"/>
      <c r="G106" s="370"/>
      <c r="H106" s="370"/>
      <c r="I106" s="370"/>
      <c r="J106" s="370"/>
      <c r="K106" s="370"/>
      <c r="L106" s="370"/>
      <c r="M106" s="370"/>
      <c r="N106" s="370"/>
      <c r="O106" s="370"/>
      <c r="P106" s="370"/>
      <c r="Q106" s="370"/>
      <c r="R106" s="370"/>
      <c r="S106" s="370"/>
      <c r="T106" s="245"/>
      <c r="U106" s="245"/>
      <c r="V106" s="245"/>
      <c r="W106" s="245"/>
      <c r="X106" s="245"/>
      <c r="Y106" s="245"/>
      <c r="Z106" s="245"/>
    </row>
    <row r="107" spans="1:26" s="308" customFormat="1" ht="17.100000000000001" customHeight="1">
      <c r="A107" s="333" t="s">
        <v>208</v>
      </c>
      <c r="B107" s="310"/>
      <c r="C107" s="310" t="s">
        <v>463</v>
      </c>
      <c r="D107" s="310"/>
      <c r="E107" s="310"/>
      <c r="F107" s="310"/>
      <c r="G107" s="310"/>
      <c r="H107" s="310"/>
      <c r="I107" s="310"/>
      <c r="J107" s="310"/>
      <c r="K107" s="310"/>
      <c r="L107" s="310"/>
      <c r="M107" s="310"/>
      <c r="N107" s="310"/>
      <c r="O107" s="310"/>
      <c r="P107" s="310"/>
      <c r="Q107" s="310"/>
      <c r="R107" s="310"/>
      <c r="S107" s="310"/>
    </row>
    <row r="108" spans="1:26" s="308" customFormat="1" ht="17.100000000000001" customHeight="1">
      <c r="A108" s="104" t="s">
        <v>214</v>
      </c>
      <c r="B108" s="334"/>
      <c r="C108" s="310" t="s">
        <v>464</v>
      </c>
      <c r="D108" s="104"/>
      <c r="E108" s="104"/>
      <c r="F108" s="104"/>
      <c r="G108" s="42"/>
      <c r="H108" s="313"/>
      <c r="I108" s="313"/>
      <c r="J108" s="11"/>
      <c r="K108" s="11"/>
      <c r="L108" s="316"/>
      <c r="M108" s="316"/>
      <c r="N108" s="316"/>
      <c r="O108" s="38"/>
      <c r="P108" s="316"/>
      <c r="Q108" s="310"/>
      <c r="R108" s="11"/>
      <c r="S108" s="105"/>
      <c r="T108" s="335"/>
      <c r="U108" s="335"/>
      <c r="V108" s="335"/>
      <c r="W108" s="335"/>
      <c r="X108" s="335"/>
      <c r="Y108" s="335"/>
      <c r="Z108" s="335"/>
    </row>
    <row r="109" spans="1:26" s="308" customFormat="1">
      <c r="A109" s="104" t="s">
        <v>216</v>
      </c>
      <c r="B109" s="334"/>
      <c r="C109" s="310" t="s">
        <v>219</v>
      </c>
      <c r="D109" s="104"/>
      <c r="E109" s="104"/>
      <c r="F109" s="104"/>
      <c r="G109" s="42"/>
      <c r="H109" s="313"/>
      <c r="I109" s="313"/>
      <c r="J109" s="11"/>
      <c r="K109" s="11"/>
      <c r="L109" s="316"/>
      <c r="M109" s="316"/>
      <c r="N109" s="316"/>
      <c r="O109" s="38"/>
      <c r="P109" s="316"/>
      <c r="Q109" s="310"/>
      <c r="R109" s="11"/>
      <c r="S109" s="36"/>
      <c r="T109" s="335"/>
      <c r="U109" s="335"/>
      <c r="V109" s="335"/>
      <c r="W109" s="335"/>
      <c r="X109" s="335"/>
      <c r="Y109" s="335"/>
      <c r="Z109" s="335"/>
    </row>
    <row r="110" spans="1:26" ht="14.4">
      <c r="A110" s="310"/>
      <c r="B110" s="310"/>
      <c r="C110" s="245"/>
      <c r="D110" s="245"/>
      <c r="E110" s="245"/>
      <c r="F110" s="245"/>
      <c r="G110" s="245"/>
      <c r="H110" s="245"/>
      <c r="I110" s="245"/>
      <c r="J110" s="245"/>
      <c r="K110" s="245"/>
      <c r="L110" s="245"/>
      <c r="M110" s="245"/>
      <c r="N110" s="245"/>
      <c r="O110" s="245"/>
      <c r="P110" s="245"/>
      <c r="Q110" s="245"/>
      <c r="R110" s="245"/>
      <c r="S110" s="245"/>
      <c r="T110" s="245"/>
      <c r="U110" s="245"/>
      <c r="V110" s="245"/>
      <c r="W110" s="245"/>
      <c r="X110" s="245"/>
      <c r="Y110" s="245"/>
      <c r="Z110" s="245"/>
    </row>
    <row r="111" spans="1:26" ht="14.4">
      <c r="A111" s="310"/>
      <c r="B111" s="310"/>
      <c r="C111" s="245"/>
      <c r="D111" s="245"/>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row>
    <row r="112" spans="1:26" ht="14.4">
      <c r="C112" s="245"/>
      <c r="D112" s="245"/>
      <c r="E112" s="245"/>
      <c r="F112" s="245"/>
      <c r="G112" s="245"/>
      <c r="H112" s="245"/>
      <c r="I112" s="245"/>
      <c r="J112" s="245"/>
      <c r="K112" s="245"/>
      <c r="L112" s="245"/>
      <c r="M112" s="245"/>
      <c r="N112" s="335"/>
      <c r="O112" s="245"/>
      <c r="P112" s="245"/>
      <c r="Q112" s="245"/>
      <c r="R112" s="245"/>
      <c r="S112" s="245"/>
      <c r="T112" s="245"/>
      <c r="U112" s="245"/>
      <c r="V112" s="245"/>
      <c r="W112" s="245"/>
      <c r="X112" s="245"/>
      <c r="Y112" s="245"/>
      <c r="Z112" s="245"/>
    </row>
    <row r="113" spans="3:26" ht="14.4">
      <c r="C113" s="245"/>
      <c r="D113" s="245"/>
      <c r="E113" s="245"/>
      <c r="F113" s="245"/>
      <c r="G113" s="245"/>
      <c r="H113" s="245"/>
      <c r="I113" s="245"/>
      <c r="J113" s="245"/>
      <c r="K113" s="245"/>
      <c r="L113" s="245"/>
      <c r="M113" s="245"/>
      <c r="N113" s="335"/>
      <c r="O113" s="245"/>
      <c r="P113" s="245"/>
      <c r="Q113" s="245"/>
      <c r="R113" s="245"/>
      <c r="S113" s="245"/>
      <c r="T113" s="245"/>
      <c r="U113" s="245"/>
      <c r="V113" s="245"/>
      <c r="W113" s="245"/>
      <c r="X113" s="245"/>
      <c r="Y113" s="245"/>
      <c r="Z113" s="245"/>
    </row>
    <row r="114" spans="3:26" ht="14.4">
      <c r="C114" s="245"/>
      <c r="D114" s="245"/>
      <c r="E114" s="245"/>
      <c r="F114" s="245"/>
      <c r="G114" s="245"/>
      <c r="H114" s="245"/>
      <c r="I114" s="245"/>
      <c r="J114" s="245"/>
      <c r="K114" s="245"/>
      <c r="L114" s="245"/>
      <c r="M114" s="245"/>
      <c r="N114" s="335"/>
      <c r="O114" s="245"/>
      <c r="P114" s="245"/>
      <c r="Q114" s="245"/>
      <c r="R114" s="245"/>
      <c r="S114" s="245"/>
      <c r="T114" s="245"/>
      <c r="U114" s="245"/>
      <c r="V114" s="245"/>
      <c r="W114" s="245"/>
      <c r="X114" s="245"/>
      <c r="Y114" s="245"/>
      <c r="Z114" s="245"/>
    </row>
    <row r="115" spans="3:26" ht="14.4">
      <c r="C115" s="245"/>
      <c r="D115" s="245"/>
      <c r="E115" s="245"/>
      <c r="F115" s="245"/>
      <c r="G115" s="245"/>
      <c r="H115" s="245"/>
      <c r="I115" s="245"/>
      <c r="J115" s="245"/>
      <c r="K115" s="245"/>
      <c r="L115" s="245"/>
      <c r="M115" s="245"/>
      <c r="N115" s="335"/>
      <c r="O115" s="245"/>
      <c r="P115" s="245"/>
      <c r="Q115" s="245"/>
      <c r="R115" s="245"/>
      <c r="S115" s="245"/>
      <c r="T115" s="245"/>
      <c r="U115" s="245"/>
      <c r="V115" s="245"/>
      <c r="W115" s="245"/>
      <c r="X115" s="245"/>
      <c r="Y115" s="245"/>
      <c r="Z115" s="245"/>
    </row>
    <row r="116" spans="3:26" ht="14.4">
      <c r="C116" s="245"/>
      <c r="D116" s="245"/>
      <c r="E116" s="245"/>
      <c r="F116" s="245"/>
      <c r="G116" s="245"/>
      <c r="H116" s="245"/>
      <c r="I116" s="245"/>
      <c r="J116" s="245"/>
      <c r="K116" s="245"/>
      <c r="L116" s="245"/>
      <c r="M116" s="245"/>
      <c r="N116" s="335"/>
      <c r="O116" s="245"/>
      <c r="P116" s="245"/>
      <c r="Q116" s="245"/>
      <c r="R116" s="245"/>
      <c r="S116" s="245"/>
      <c r="T116" s="245"/>
      <c r="U116" s="245"/>
      <c r="V116" s="245"/>
      <c r="W116" s="245"/>
      <c r="X116" s="245"/>
      <c r="Y116" s="245"/>
      <c r="Z116" s="245"/>
    </row>
    <row r="117" spans="3:26" ht="14.4">
      <c r="C117" s="245"/>
      <c r="D117" s="245"/>
      <c r="E117" s="245"/>
      <c r="F117" s="245"/>
      <c r="G117" s="245"/>
      <c r="H117" s="245"/>
      <c r="I117" s="245"/>
      <c r="J117" s="245"/>
      <c r="K117" s="245"/>
      <c r="L117" s="245"/>
      <c r="M117" s="245"/>
      <c r="N117" s="335"/>
      <c r="O117" s="245"/>
      <c r="P117" s="245"/>
      <c r="Q117" s="245"/>
      <c r="R117" s="245"/>
      <c r="S117" s="245"/>
      <c r="T117" s="245"/>
      <c r="U117" s="245"/>
      <c r="V117" s="245"/>
      <c r="W117" s="245"/>
      <c r="X117" s="245"/>
      <c r="Y117" s="245"/>
      <c r="Z117" s="245"/>
    </row>
    <row r="118" spans="3:26" ht="14.4">
      <c r="C118" s="245"/>
      <c r="D118" s="245"/>
      <c r="E118" s="245"/>
      <c r="F118" s="245"/>
      <c r="G118" s="245"/>
      <c r="H118" s="245"/>
      <c r="I118" s="245"/>
      <c r="J118" s="245"/>
      <c r="K118" s="245"/>
      <c r="L118" s="245"/>
      <c r="M118" s="245"/>
      <c r="N118" s="335"/>
      <c r="O118" s="245"/>
      <c r="P118" s="245"/>
      <c r="Q118" s="245"/>
      <c r="R118" s="245"/>
      <c r="S118" s="245"/>
      <c r="T118" s="245"/>
      <c r="U118" s="245"/>
      <c r="V118" s="245"/>
      <c r="W118" s="245"/>
      <c r="X118" s="245"/>
      <c r="Y118" s="245"/>
      <c r="Z118" s="245"/>
    </row>
    <row r="119" spans="3:26" ht="14.4">
      <c r="C119" s="245"/>
      <c r="D119" s="245"/>
      <c r="E119" s="245"/>
      <c r="F119" s="245"/>
      <c r="G119" s="245"/>
      <c r="H119" s="245"/>
      <c r="I119" s="245"/>
      <c r="J119" s="245"/>
      <c r="K119" s="245"/>
      <c r="L119" s="245"/>
      <c r="M119" s="245"/>
      <c r="N119" s="335"/>
      <c r="O119" s="245"/>
      <c r="P119" s="245"/>
      <c r="Q119" s="245"/>
      <c r="R119" s="245"/>
      <c r="S119" s="245"/>
      <c r="T119" s="245"/>
      <c r="U119" s="245"/>
      <c r="V119" s="245"/>
      <c r="W119" s="245"/>
      <c r="X119" s="245"/>
      <c r="Y119" s="245"/>
      <c r="Z119" s="245"/>
    </row>
    <row r="120" spans="3:26" ht="14.4">
      <c r="C120" s="245"/>
      <c r="D120" s="245"/>
      <c r="E120" s="245"/>
      <c r="F120" s="245"/>
      <c r="G120" s="245"/>
      <c r="H120" s="245"/>
      <c r="I120" s="245"/>
      <c r="J120" s="245"/>
      <c r="K120" s="245"/>
      <c r="L120" s="245"/>
      <c r="M120" s="245"/>
      <c r="N120" s="335"/>
      <c r="O120" s="245"/>
      <c r="P120" s="245"/>
      <c r="Q120" s="245"/>
      <c r="R120" s="245"/>
      <c r="S120" s="245"/>
      <c r="T120" s="245"/>
      <c r="U120" s="245"/>
      <c r="V120" s="245"/>
      <c r="W120" s="245"/>
      <c r="X120" s="245"/>
      <c r="Y120" s="245"/>
      <c r="Z120" s="245"/>
    </row>
    <row r="121" spans="3:26" ht="14.4">
      <c r="C121" s="245"/>
      <c r="D121" s="245"/>
      <c r="E121" s="245"/>
      <c r="F121" s="245"/>
      <c r="G121" s="245"/>
      <c r="H121" s="245"/>
      <c r="I121" s="245"/>
      <c r="J121" s="245"/>
      <c r="K121" s="245"/>
      <c r="L121" s="245"/>
      <c r="M121" s="245"/>
      <c r="N121" s="335"/>
      <c r="O121" s="245"/>
      <c r="P121" s="245"/>
      <c r="Q121" s="245"/>
      <c r="R121" s="245"/>
      <c r="S121" s="245"/>
      <c r="T121" s="245"/>
      <c r="U121" s="245"/>
      <c r="V121" s="245"/>
      <c r="W121" s="245"/>
      <c r="X121" s="245"/>
      <c r="Y121" s="245"/>
      <c r="Z121" s="245"/>
    </row>
    <row r="122" spans="3:26" ht="14.4">
      <c r="C122" s="245"/>
      <c r="D122" s="245"/>
      <c r="E122" s="245"/>
      <c r="F122" s="245"/>
      <c r="G122" s="245"/>
      <c r="H122" s="245"/>
      <c r="I122" s="245"/>
      <c r="J122" s="245"/>
      <c r="K122" s="245"/>
      <c r="L122" s="245"/>
      <c r="M122" s="245"/>
      <c r="N122" s="335"/>
      <c r="O122" s="245"/>
      <c r="P122" s="245"/>
      <c r="Q122" s="245"/>
      <c r="R122" s="245"/>
      <c r="S122" s="245"/>
      <c r="T122" s="245"/>
      <c r="U122" s="245"/>
      <c r="V122" s="245"/>
      <c r="W122" s="245"/>
      <c r="X122" s="245"/>
      <c r="Y122" s="245"/>
      <c r="Z122" s="245"/>
    </row>
    <row r="123" spans="3:26" ht="14.4">
      <c r="C123" s="245"/>
      <c r="D123" s="245"/>
      <c r="E123" s="245"/>
      <c r="F123" s="245"/>
      <c r="G123" s="245"/>
      <c r="H123" s="245"/>
      <c r="I123" s="245"/>
      <c r="J123" s="245"/>
      <c r="K123" s="245"/>
      <c r="L123" s="245"/>
      <c r="M123" s="245"/>
      <c r="N123" s="335"/>
      <c r="O123" s="245"/>
      <c r="P123" s="245"/>
      <c r="Q123" s="245"/>
      <c r="R123" s="245"/>
      <c r="S123" s="245"/>
      <c r="T123" s="245"/>
      <c r="U123" s="245"/>
      <c r="V123" s="245"/>
      <c r="W123" s="245"/>
      <c r="X123" s="245"/>
      <c r="Y123" s="245"/>
      <c r="Z123" s="245"/>
    </row>
    <row r="124" spans="3:26" ht="14.4">
      <c r="C124" s="245"/>
      <c r="D124" s="245"/>
      <c r="E124" s="245"/>
      <c r="F124" s="245"/>
      <c r="G124" s="245"/>
      <c r="H124" s="245"/>
      <c r="I124" s="245"/>
      <c r="J124" s="245"/>
      <c r="K124" s="245"/>
      <c r="L124" s="245"/>
      <c r="M124" s="245"/>
      <c r="N124" s="335"/>
      <c r="O124" s="245"/>
      <c r="P124" s="245"/>
      <c r="Q124" s="245"/>
      <c r="R124" s="245"/>
      <c r="S124" s="245"/>
      <c r="T124" s="245"/>
      <c r="U124" s="245"/>
      <c r="V124" s="245"/>
      <c r="W124" s="245"/>
      <c r="X124" s="245"/>
      <c r="Y124" s="245"/>
      <c r="Z124" s="245"/>
    </row>
    <row r="125" spans="3:26" ht="14.4">
      <c r="C125" s="245"/>
      <c r="D125" s="245"/>
      <c r="E125" s="245"/>
      <c r="F125" s="245"/>
      <c r="G125" s="245"/>
      <c r="H125" s="245"/>
      <c r="I125" s="245"/>
      <c r="J125" s="245"/>
      <c r="K125" s="245"/>
      <c r="L125" s="245"/>
      <c r="M125" s="245"/>
      <c r="N125" s="335"/>
      <c r="O125" s="245"/>
      <c r="P125" s="245"/>
      <c r="Q125" s="245"/>
      <c r="R125" s="245"/>
      <c r="S125" s="245"/>
      <c r="T125" s="245"/>
      <c r="U125" s="245"/>
      <c r="V125" s="245"/>
      <c r="W125" s="245"/>
      <c r="X125" s="245"/>
      <c r="Y125" s="245"/>
      <c r="Z125" s="245"/>
    </row>
    <row r="126" spans="3:26" ht="14.4">
      <c r="C126" s="245"/>
      <c r="D126" s="245"/>
      <c r="E126" s="245"/>
      <c r="F126" s="245"/>
      <c r="G126" s="245"/>
      <c r="H126" s="245"/>
      <c r="I126" s="245"/>
      <c r="J126" s="245"/>
      <c r="K126" s="245"/>
      <c r="L126" s="245"/>
      <c r="M126" s="245"/>
      <c r="N126" s="335"/>
      <c r="O126" s="245"/>
      <c r="P126" s="245"/>
      <c r="Q126" s="245"/>
      <c r="R126" s="245"/>
      <c r="S126" s="245"/>
      <c r="T126" s="245"/>
      <c r="U126" s="245"/>
      <c r="V126" s="245"/>
      <c r="W126" s="245"/>
      <c r="X126" s="245"/>
      <c r="Y126" s="245"/>
      <c r="Z126" s="245"/>
    </row>
    <row r="127" spans="3:26" ht="14.4">
      <c r="C127" s="245"/>
      <c r="D127" s="245"/>
      <c r="E127" s="245"/>
      <c r="F127" s="245"/>
      <c r="G127" s="245"/>
      <c r="H127" s="245"/>
      <c r="I127" s="245"/>
      <c r="J127" s="245"/>
      <c r="K127" s="245"/>
      <c r="L127" s="245"/>
      <c r="M127" s="245"/>
      <c r="N127" s="335"/>
      <c r="O127" s="245"/>
      <c r="P127" s="245"/>
      <c r="Q127" s="245"/>
      <c r="R127" s="245"/>
      <c r="S127" s="245"/>
      <c r="T127" s="245"/>
      <c r="U127" s="245"/>
      <c r="V127" s="245"/>
      <c r="W127" s="245"/>
      <c r="X127" s="245"/>
      <c r="Y127" s="245"/>
      <c r="Z127" s="245"/>
    </row>
    <row r="128" spans="3:26" ht="14.4">
      <c r="C128" s="245"/>
      <c r="D128" s="245"/>
      <c r="E128" s="245"/>
      <c r="F128" s="245"/>
      <c r="G128" s="245"/>
      <c r="H128" s="245"/>
      <c r="I128" s="245"/>
      <c r="J128" s="245"/>
      <c r="K128" s="245"/>
      <c r="L128" s="245"/>
      <c r="M128" s="245"/>
      <c r="N128" s="335"/>
      <c r="O128" s="245"/>
      <c r="P128" s="245"/>
      <c r="Q128" s="245"/>
      <c r="R128" s="245"/>
      <c r="S128" s="245"/>
      <c r="T128" s="245"/>
      <c r="U128" s="245"/>
      <c r="V128" s="245"/>
      <c r="W128" s="245"/>
      <c r="X128" s="245"/>
      <c r="Y128" s="245"/>
      <c r="Z128" s="245"/>
    </row>
    <row r="129" spans="3:26" ht="14.4">
      <c r="C129" s="245"/>
      <c r="D129" s="245"/>
      <c r="E129" s="245"/>
      <c r="F129" s="245"/>
      <c r="G129" s="245"/>
      <c r="H129" s="245"/>
      <c r="I129" s="245"/>
      <c r="J129" s="245"/>
      <c r="K129" s="245"/>
      <c r="L129" s="245"/>
      <c r="M129" s="245"/>
      <c r="N129" s="335"/>
      <c r="O129" s="245"/>
      <c r="P129" s="245"/>
      <c r="Q129" s="245"/>
      <c r="R129" s="245"/>
      <c r="S129" s="245"/>
      <c r="T129" s="245"/>
      <c r="U129" s="245"/>
      <c r="V129" s="245"/>
      <c r="W129" s="245"/>
      <c r="X129" s="245"/>
      <c r="Y129" s="245"/>
      <c r="Z129" s="245"/>
    </row>
    <row r="130" spans="3:26" ht="14.4">
      <c r="C130" s="245"/>
      <c r="D130" s="245"/>
      <c r="E130" s="245"/>
      <c r="F130" s="245"/>
      <c r="G130" s="245"/>
      <c r="H130" s="245"/>
      <c r="I130" s="245"/>
      <c r="J130" s="245"/>
      <c r="K130" s="245"/>
      <c r="L130" s="245"/>
      <c r="M130" s="245"/>
      <c r="N130" s="335"/>
      <c r="O130" s="245"/>
      <c r="P130" s="245"/>
      <c r="Q130" s="245"/>
      <c r="R130" s="245"/>
      <c r="S130" s="245"/>
      <c r="T130" s="245"/>
      <c r="U130" s="245"/>
      <c r="V130" s="245"/>
      <c r="W130" s="245"/>
      <c r="X130" s="245"/>
      <c r="Y130" s="245"/>
      <c r="Z130" s="245"/>
    </row>
    <row r="131" spans="3:26" ht="14.4">
      <c r="C131" s="245"/>
      <c r="D131" s="245"/>
      <c r="E131" s="245"/>
      <c r="F131" s="245"/>
      <c r="G131" s="245"/>
      <c r="H131" s="245"/>
      <c r="I131" s="245"/>
      <c r="J131" s="245"/>
      <c r="K131" s="245"/>
      <c r="L131" s="245"/>
      <c r="M131" s="245"/>
      <c r="N131" s="335"/>
      <c r="O131" s="245"/>
      <c r="P131" s="245"/>
      <c r="Q131" s="245"/>
      <c r="R131" s="245"/>
      <c r="S131" s="245"/>
      <c r="T131" s="245"/>
      <c r="U131" s="245"/>
      <c r="V131" s="245"/>
      <c r="W131" s="245"/>
      <c r="X131" s="245"/>
      <c r="Y131" s="245"/>
      <c r="Z131" s="245"/>
    </row>
    <row r="132" spans="3:26" ht="14.4">
      <c r="C132" s="245"/>
      <c r="D132" s="245"/>
      <c r="E132" s="245"/>
      <c r="F132" s="245"/>
      <c r="G132" s="245"/>
      <c r="H132" s="245"/>
      <c r="I132" s="245"/>
      <c r="J132" s="245"/>
      <c r="K132" s="245"/>
      <c r="L132" s="245"/>
      <c r="M132" s="245"/>
      <c r="N132" s="335"/>
      <c r="O132" s="245"/>
      <c r="P132" s="245"/>
      <c r="Q132" s="245"/>
      <c r="R132" s="245"/>
      <c r="S132" s="245"/>
      <c r="T132" s="245"/>
      <c r="U132" s="245"/>
      <c r="V132" s="245"/>
      <c r="W132" s="245"/>
      <c r="X132" s="245"/>
      <c r="Y132" s="245"/>
      <c r="Z132" s="245"/>
    </row>
    <row r="133" spans="3:26" ht="14.4">
      <c r="C133" s="245"/>
      <c r="D133" s="245"/>
      <c r="E133" s="245"/>
      <c r="F133" s="245"/>
      <c r="G133" s="245"/>
      <c r="H133" s="245"/>
      <c r="I133" s="245"/>
      <c r="J133" s="245"/>
      <c r="K133" s="245"/>
      <c r="L133" s="245"/>
      <c r="M133" s="245"/>
      <c r="N133" s="335"/>
      <c r="O133" s="245"/>
      <c r="P133" s="245"/>
      <c r="Q133" s="245"/>
      <c r="R133" s="245"/>
      <c r="S133" s="245"/>
      <c r="T133" s="245"/>
      <c r="U133" s="245"/>
      <c r="V133" s="245"/>
      <c r="W133" s="245"/>
      <c r="X133" s="245"/>
      <c r="Y133" s="245"/>
      <c r="Z133" s="245"/>
    </row>
    <row r="134" spans="3:26" ht="14.4">
      <c r="C134" s="245"/>
      <c r="D134" s="245"/>
      <c r="E134" s="245"/>
      <c r="F134" s="245"/>
      <c r="G134" s="245"/>
      <c r="H134" s="245"/>
      <c r="I134" s="245"/>
      <c r="J134" s="245"/>
      <c r="K134" s="245"/>
      <c r="L134" s="245"/>
      <c r="M134" s="245"/>
      <c r="N134" s="335"/>
      <c r="O134" s="245"/>
      <c r="P134" s="245"/>
      <c r="Q134" s="245"/>
      <c r="R134" s="245"/>
      <c r="S134" s="245"/>
      <c r="T134" s="245"/>
      <c r="U134" s="245"/>
      <c r="V134" s="245"/>
      <c r="W134" s="245"/>
      <c r="X134" s="245"/>
      <c r="Y134" s="245"/>
      <c r="Z134" s="245"/>
    </row>
    <row r="135" spans="3:26" ht="14.4">
      <c r="C135" s="245"/>
      <c r="D135" s="245"/>
      <c r="E135" s="245"/>
      <c r="F135" s="245"/>
      <c r="G135" s="245"/>
      <c r="H135" s="245"/>
      <c r="I135" s="245"/>
      <c r="J135" s="245"/>
      <c r="K135" s="245"/>
      <c r="L135" s="245"/>
      <c r="M135" s="245"/>
      <c r="N135" s="335"/>
      <c r="O135" s="245"/>
      <c r="P135" s="245"/>
      <c r="Q135" s="245"/>
      <c r="R135" s="245"/>
      <c r="S135" s="245"/>
      <c r="T135" s="245"/>
      <c r="U135" s="245"/>
      <c r="V135" s="245"/>
      <c r="W135" s="245"/>
      <c r="X135" s="245"/>
      <c r="Y135" s="245"/>
      <c r="Z135" s="245"/>
    </row>
    <row r="136" spans="3:26" ht="14.4">
      <c r="C136" s="245"/>
      <c r="D136" s="245"/>
      <c r="E136" s="245"/>
      <c r="F136" s="245"/>
      <c r="G136" s="245"/>
      <c r="H136" s="245"/>
      <c r="I136" s="245"/>
      <c r="J136" s="245"/>
      <c r="K136" s="245"/>
      <c r="L136" s="245"/>
      <c r="M136" s="245"/>
      <c r="N136" s="335"/>
      <c r="O136" s="245"/>
      <c r="P136" s="245"/>
      <c r="Q136" s="245"/>
      <c r="R136" s="245"/>
      <c r="S136" s="245"/>
      <c r="T136" s="245"/>
      <c r="U136" s="245"/>
      <c r="V136" s="245"/>
      <c r="W136" s="245"/>
      <c r="X136" s="245"/>
      <c r="Y136" s="245"/>
      <c r="Z136" s="245"/>
    </row>
    <row r="137" spans="3:26" ht="14.4">
      <c r="C137" s="245"/>
      <c r="D137" s="245"/>
      <c r="E137" s="245"/>
      <c r="F137" s="245"/>
      <c r="G137" s="245"/>
      <c r="H137" s="245"/>
      <c r="I137" s="245"/>
      <c r="J137" s="245"/>
      <c r="K137" s="245"/>
      <c r="L137" s="245"/>
      <c r="M137" s="245"/>
      <c r="N137" s="335"/>
      <c r="O137" s="245"/>
      <c r="P137" s="245"/>
      <c r="Q137" s="245"/>
      <c r="R137" s="245"/>
      <c r="S137" s="245"/>
      <c r="T137" s="245"/>
      <c r="U137" s="245"/>
      <c r="V137" s="245"/>
      <c r="W137" s="245"/>
      <c r="X137" s="245"/>
      <c r="Y137" s="245"/>
      <c r="Z137" s="245"/>
    </row>
    <row r="138" spans="3:26" ht="14.4">
      <c r="C138" s="245"/>
      <c r="D138" s="245"/>
      <c r="E138" s="245"/>
      <c r="F138" s="245"/>
      <c r="G138" s="245"/>
      <c r="H138" s="245"/>
      <c r="I138" s="245"/>
      <c r="J138" s="245"/>
      <c r="K138" s="245"/>
      <c r="L138" s="245"/>
      <c r="M138" s="245"/>
      <c r="N138" s="335"/>
      <c r="O138" s="245"/>
      <c r="P138" s="245"/>
      <c r="Q138" s="245"/>
      <c r="R138" s="245"/>
      <c r="S138" s="245"/>
      <c r="T138" s="245"/>
      <c r="U138" s="245"/>
      <c r="V138" s="245"/>
      <c r="W138" s="245"/>
      <c r="X138" s="245"/>
      <c r="Y138" s="245"/>
      <c r="Z138" s="245"/>
    </row>
    <row r="139" spans="3:26" ht="14.4">
      <c r="C139" s="245"/>
      <c r="D139" s="245"/>
      <c r="E139" s="245"/>
      <c r="F139" s="245"/>
      <c r="G139" s="245"/>
      <c r="H139" s="245"/>
      <c r="I139" s="245"/>
      <c r="J139" s="245"/>
      <c r="K139" s="245"/>
      <c r="L139" s="245"/>
      <c r="M139" s="245"/>
      <c r="N139" s="335"/>
      <c r="O139" s="245"/>
      <c r="P139" s="245"/>
      <c r="Q139" s="245"/>
      <c r="R139" s="245"/>
      <c r="S139" s="245"/>
      <c r="T139" s="245"/>
      <c r="U139" s="245"/>
      <c r="V139" s="245"/>
      <c r="W139" s="245"/>
      <c r="X139" s="245"/>
      <c r="Y139" s="245"/>
      <c r="Z139" s="245"/>
    </row>
    <row r="140" spans="3:26" ht="14.4">
      <c r="C140" s="245"/>
      <c r="D140" s="245"/>
      <c r="E140" s="245"/>
      <c r="F140" s="245"/>
      <c r="G140" s="245"/>
      <c r="H140" s="245"/>
      <c r="I140" s="245"/>
      <c r="J140" s="245"/>
      <c r="K140" s="245"/>
      <c r="L140" s="245"/>
      <c r="M140" s="245"/>
      <c r="N140" s="335"/>
      <c r="O140" s="245"/>
      <c r="P140" s="245"/>
      <c r="Q140" s="245"/>
      <c r="R140" s="245"/>
      <c r="S140" s="245"/>
      <c r="T140" s="245"/>
      <c r="U140" s="245"/>
      <c r="V140" s="245"/>
      <c r="W140" s="245"/>
      <c r="X140" s="245"/>
      <c r="Y140" s="245"/>
      <c r="Z140" s="245"/>
    </row>
    <row r="141" spans="3:26" ht="14.4">
      <c r="C141" s="245"/>
      <c r="D141" s="245"/>
      <c r="E141" s="245"/>
      <c r="F141" s="245"/>
      <c r="G141" s="245"/>
      <c r="H141" s="245"/>
      <c r="I141" s="245"/>
      <c r="J141" s="245"/>
      <c r="K141" s="245"/>
      <c r="L141" s="245"/>
      <c r="M141" s="245"/>
      <c r="N141" s="335"/>
      <c r="O141" s="245"/>
      <c r="P141" s="245"/>
      <c r="Q141" s="245"/>
      <c r="R141" s="245"/>
      <c r="S141" s="245"/>
      <c r="T141" s="245"/>
      <c r="U141" s="245"/>
      <c r="V141" s="245"/>
      <c r="W141" s="245"/>
      <c r="X141" s="245"/>
      <c r="Y141" s="245"/>
      <c r="Z141" s="245"/>
    </row>
    <row r="142" spans="3:26" ht="14.4">
      <c r="C142" s="245"/>
      <c r="D142" s="245"/>
      <c r="E142" s="245"/>
      <c r="F142" s="245"/>
      <c r="G142" s="245"/>
      <c r="H142" s="245"/>
      <c r="I142" s="245"/>
      <c r="J142" s="245"/>
      <c r="K142" s="245"/>
      <c r="L142" s="245"/>
      <c r="M142" s="245"/>
      <c r="N142" s="335"/>
      <c r="O142" s="245"/>
      <c r="P142" s="245"/>
      <c r="Q142" s="245"/>
      <c r="R142" s="245"/>
      <c r="S142" s="245"/>
      <c r="T142" s="245"/>
      <c r="U142" s="245"/>
      <c r="V142" s="245"/>
      <c r="W142" s="245"/>
      <c r="X142" s="245"/>
      <c r="Y142" s="245"/>
      <c r="Z142" s="245"/>
    </row>
    <row r="143" spans="3:26" ht="14.4">
      <c r="C143" s="245"/>
      <c r="D143" s="245"/>
      <c r="E143" s="245"/>
      <c r="F143" s="245"/>
      <c r="G143" s="245"/>
      <c r="H143" s="245"/>
      <c r="I143" s="245"/>
      <c r="J143" s="245"/>
      <c r="K143" s="245"/>
      <c r="L143" s="245"/>
      <c r="M143" s="245"/>
      <c r="N143" s="335"/>
      <c r="O143" s="245"/>
      <c r="P143" s="245"/>
      <c r="Q143" s="245"/>
      <c r="R143" s="245"/>
      <c r="S143" s="245"/>
      <c r="T143" s="245"/>
      <c r="U143" s="245"/>
      <c r="V143" s="245"/>
      <c r="W143" s="245"/>
      <c r="X143" s="245"/>
      <c r="Y143" s="245"/>
      <c r="Z143" s="245"/>
    </row>
    <row r="144" spans="3:26" ht="14.4">
      <c r="C144" s="245"/>
      <c r="D144" s="245"/>
      <c r="E144" s="245"/>
      <c r="F144" s="245"/>
      <c r="G144" s="245"/>
      <c r="H144" s="245"/>
      <c r="I144" s="245"/>
      <c r="J144" s="245"/>
      <c r="K144" s="245"/>
      <c r="L144" s="245"/>
      <c r="M144" s="245"/>
      <c r="N144" s="335"/>
      <c r="O144" s="245"/>
      <c r="P144" s="245"/>
      <c r="Q144" s="245"/>
      <c r="R144" s="245"/>
      <c r="S144" s="245"/>
      <c r="T144" s="245"/>
      <c r="U144" s="245"/>
      <c r="V144" s="245"/>
      <c r="W144" s="245"/>
      <c r="X144" s="245"/>
      <c r="Y144" s="245"/>
      <c r="Z144" s="245"/>
    </row>
    <row r="145" spans="3:26" ht="14.4">
      <c r="C145" s="245"/>
      <c r="D145" s="245"/>
      <c r="E145" s="245"/>
      <c r="F145" s="245"/>
      <c r="G145" s="245"/>
      <c r="H145" s="245"/>
      <c r="I145" s="245"/>
      <c r="J145" s="245"/>
      <c r="K145" s="245"/>
      <c r="L145" s="245"/>
      <c r="M145" s="245"/>
      <c r="N145" s="335"/>
      <c r="O145" s="245"/>
      <c r="P145" s="245"/>
      <c r="Q145" s="245"/>
      <c r="R145" s="245"/>
      <c r="S145" s="245"/>
      <c r="T145" s="245"/>
      <c r="U145" s="245"/>
      <c r="V145" s="245"/>
      <c r="W145" s="245"/>
      <c r="X145" s="245"/>
      <c r="Y145" s="245"/>
      <c r="Z145" s="245"/>
    </row>
    <row r="146" spans="3:26" ht="14.4">
      <c r="C146" s="245"/>
      <c r="D146" s="245"/>
      <c r="E146" s="245"/>
      <c r="F146" s="245"/>
      <c r="G146" s="245"/>
      <c r="H146" s="245"/>
      <c r="I146" s="245"/>
      <c r="J146" s="245"/>
      <c r="K146" s="245"/>
      <c r="L146" s="245"/>
      <c r="M146" s="245"/>
      <c r="N146" s="335"/>
      <c r="O146" s="245"/>
      <c r="P146" s="245"/>
      <c r="Q146" s="245"/>
      <c r="R146" s="245"/>
      <c r="S146" s="245"/>
      <c r="T146" s="245"/>
      <c r="U146" s="245"/>
      <c r="V146" s="245"/>
      <c r="W146" s="245"/>
      <c r="X146" s="245"/>
      <c r="Y146" s="245"/>
      <c r="Z146" s="245"/>
    </row>
    <row r="147" spans="3:26" ht="14.4">
      <c r="C147" s="245"/>
      <c r="D147" s="245"/>
      <c r="E147" s="245"/>
      <c r="F147" s="245"/>
      <c r="G147" s="245"/>
      <c r="H147" s="245"/>
      <c r="I147" s="245"/>
      <c r="J147" s="245"/>
      <c r="K147" s="245"/>
      <c r="L147" s="245"/>
      <c r="M147" s="245"/>
      <c r="N147" s="335"/>
      <c r="O147" s="245"/>
      <c r="P147" s="245"/>
      <c r="Q147" s="245"/>
      <c r="R147" s="245"/>
      <c r="S147" s="245"/>
      <c r="T147" s="245"/>
      <c r="U147" s="245"/>
      <c r="V147" s="245"/>
      <c r="W147" s="245"/>
      <c r="X147" s="245"/>
      <c r="Y147" s="245"/>
      <c r="Z147" s="245"/>
    </row>
    <row r="148" spans="3:26" ht="14.4">
      <c r="C148" s="245"/>
      <c r="D148" s="245"/>
      <c r="E148" s="245"/>
      <c r="F148" s="245"/>
      <c r="G148" s="245"/>
      <c r="H148" s="245"/>
      <c r="I148" s="245"/>
      <c r="J148" s="245"/>
      <c r="K148" s="245"/>
      <c r="L148" s="245"/>
      <c r="M148" s="245"/>
      <c r="N148" s="335"/>
      <c r="O148" s="245"/>
      <c r="P148" s="245"/>
      <c r="Q148" s="245"/>
      <c r="R148" s="245"/>
      <c r="S148" s="245"/>
      <c r="T148" s="245"/>
      <c r="U148" s="245"/>
      <c r="V148" s="245"/>
      <c r="W148" s="245"/>
      <c r="X148" s="245"/>
      <c r="Y148" s="245"/>
      <c r="Z148" s="245"/>
    </row>
    <row r="149" spans="3:26" ht="14.4">
      <c r="C149" s="245"/>
      <c r="D149" s="245"/>
      <c r="E149" s="245"/>
      <c r="F149" s="245"/>
      <c r="G149" s="245"/>
      <c r="H149" s="245"/>
      <c r="I149" s="245"/>
      <c r="J149" s="245"/>
      <c r="K149" s="245"/>
      <c r="L149" s="245"/>
      <c r="M149" s="245"/>
      <c r="N149" s="335"/>
      <c r="O149" s="245"/>
      <c r="P149" s="245"/>
      <c r="Q149" s="245"/>
      <c r="R149" s="245"/>
      <c r="S149" s="245"/>
      <c r="T149" s="245"/>
      <c r="U149" s="245"/>
      <c r="V149" s="245"/>
      <c r="W149" s="245"/>
      <c r="X149" s="245"/>
      <c r="Y149" s="245"/>
      <c r="Z149" s="245"/>
    </row>
    <row r="150" spans="3:26" ht="14.4">
      <c r="C150" s="245"/>
      <c r="D150" s="245"/>
      <c r="E150" s="245"/>
      <c r="F150" s="245"/>
      <c r="G150" s="245"/>
      <c r="H150" s="245"/>
      <c r="I150" s="245"/>
      <c r="J150" s="245"/>
      <c r="K150" s="245"/>
      <c r="L150" s="245"/>
      <c r="M150" s="245"/>
      <c r="N150" s="335"/>
      <c r="O150" s="245"/>
      <c r="P150" s="245"/>
      <c r="Q150" s="245"/>
      <c r="R150" s="245"/>
      <c r="S150" s="245"/>
      <c r="T150" s="245"/>
      <c r="U150" s="245"/>
      <c r="V150" s="245"/>
      <c r="W150" s="245"/>
      <c r="X150" s="245"/>
      <c r="Y150" s="245"/>
      <c r="Z150" s="245"/>
    </row>
    <row r="151" spans="3:26" ht="14.4">
      <c r="C151" s="245"/>
      <c r="D151" s="245"/>
      <c r="E151" s="245"/>
      <c r="F151" s="245"/>
      <c r="G151" s="245"/>
      <c r="H151" s="245"/>
      <c r="I151" s="245"/>
      <c r="J151" s="245"/>
      <c r="K151" s="245"/>
      <c r="L151" s="245"/>
      <c r="M151" s="245"/>
      <c r="N151" s="335"/>
      <c r="O151" s="245"/>
      <c r="P151" s="245"/>
      <c r="Q151" s="245"/>
      <c r="R151" s="245"/>
      <c r="S151" s="245"/>
      <c r="T151" s="245"/>
      <c r="U151" s="245"/>
      <c r="V151" s="245"/>
      <c r="W151" s="245"/>
      <c r="X151" s="245"/>
      <c r="Y151" s="245"/>
      <c r="Z151" s="245"/>
    </row>
    <row r="152" spans="3:26" ht="14.4">
      <c r="C152" s="245"/>
      <c r="D152" s="245"/>
      <c r="E152" s="245"/>
      <c r="F152" s="245"/>
      <c r="G152" s="245"/>
      <c r="H152" s="245"/>
      <c r="I152" s="245"/>
      <c r="J152" s="245"/>
      <c r="K152" s="245"/>
      <c r="L152" s="245"/>
      <c r="M152" s="245"/>
      <c r="N152" s="335"/>
      <c r="O152" s="245"/>
      <c r="P152" s="245"/>
      <c r="Q152" s="245"/>
      <c r="R152" s="245"/>
      <c r="S152" s="245"/>
      <c r="T152" s="245"/>
      <c r="U152" s="245"/>
      <c r="V152" s="245"/>
      <c r="W152" s="245"/>
      <c r="X152" s="245"/>
      <c r="Y152" s="245"/>
      <c r="Z152" s="245"/>
    </row>
    <row r="153" spans="3:26" ht="14.4">
      <c r="C153" s="245"/>
      <c r="D153" s="245"/>
      <c r="E153" s="245"/>
      <c r="F153" s="245"/>
      <c r="G153" s="245"/>
      <c r="H153" s="245"/>
      <c r="I153" s="245"/>
      <c r="J153" s="245"/>
      <c r="K153" s="245"/>
      <c r="L153" s="245"/>
      <c r="M153" s="245"/>
      <c r="N153" s="335"/>
      <c r="O153" s="245"/>
      <c r="P153" s="245"/>
      <c r="Q153" s="245"/>
      <c r="R153" s="245"/>
      <c r="S153" s="245"/>
      <c r="T153" s="245"/>
      <c r="U153" s="245"/>
      <c r="V153" s="245"/>
      <c r="W153" s="245"/>
      <c r="X153" s="245"/>
      <c r="Y153" s="245"/>
      <c r="Z153" s="245"/>
    </row>
    <row r="154" spans="3:26" ht="14.4">
      <c r="C154" s="245"/>
      <c r="D154" s="245"/>
      <c r="E154" s="245"/>
      <c r="F154" s="245"/>
      <c r="G154" s="245"/>
      <c r="H154" s="245"/>
      <c r="I154" s="245"/>
      <c r="J154" s="245"/>
      <c r="K154" s="245"/>
      <c r="L154" s="245"/>
      <c r="M154" s="245"/>
      <c r="N154" s="335"/>
      <c r="O154" s="245"/>
      <c r="P154" s="245"/>
      <c r="Q154" s="245"/>
      <c r="R154" s="245"/>
      <c r="S154" s="245"/>
      <c r="T154" s="245"/>
      <c r="U154" s="245"/>
      <c r="V154" s="245"/>
      <c r="W154" s="245"/>
      <c r="X154" s="245"/>
      <c r="Y154" s="245"/>
      <c r="Z154" s="245"/>
    </row>
    <row r="155" spans="3:26" ht="14.4">
      <c r="C155" s="245"/>
      <c r="D155" s="245"/>
      <c r="E155" s="245"/>
      <c r="F155" s="245"/>
      <c r="G155" s="245"/>
      <c r="H155" s="245"/>
      <c r="I155" s="245"/>
      <c r="J155" s="245"/>
      <c r="K155" s="245"/>
      <c r="L155" s="245"/>
      <c r="M155" s="245"/>
      <c r="N155" s="335"/>
      <c r="O155" s="245"/>
      <c r="P155" s="245"/>
      <c r="Q155" s="245"/>
      <c r="R155" s="245"/>
      <c r="S155" s="245"/>
      <c r="T155" s="245"/>
      <c r="U155" s="245"/>
      <c r="V155" s="245"/>
      <c r="W155" s="245"/>
      <c r="X155" s="245"/>
      <c r="Y155" s="245"/>
      <c r="Z155" s="245"/>
    </row>
    <row r="156" spans="3:26" ht="14.4">
      <c r="C156" s="245"/>
      <c r="D156" s="245"/>
      <c r="E156" s="245"/>
      <c r="F156" s="245"/>
      <c r="G156" s="245"/>
      <c r="H156" s="245"/>
      <c r="I156" s="245"/>
      <c r="J156" s="245"/>
      <c r="K156" s="245"/>
      <c r="L156" s="245"/>
      <c r="M156" s="245"/>
      <c r="N156" s="335"/>
      <c r="O156" s="245"/>
      <c r="P156" s="245"/>
      <c r="Q156" s="245"/>
      <c r="R156" s="245"/>
      <c r="S156" s="245"/>
      <c r="T156" s="245"/>
      <c r="U156" s="245"/>
      <c r="V156" s="245"/>
      <c r="W156" s="245"/>
      <c r="X156" s="245"/>
      <c r="Y156" s="245"/>
      <c r="Z156" s="245"/>
    </row>
    <row r="157" spans="3:26" ht="14.4">
      <c r="C157" s="245"/>
      <c r="D157" s="245"/>
      <c r="E157" s="245"/>
      <c r="F157" s="245"/>
      <c r="G157" s="245"/>
      <c r="H157" s="245"/>
      <c r="I157" s="245"/>
      <c r="J157" s="245"/>
      <c r="K157" s="245"/>
      <c r="L157" s="245"/>
      <c r="M157" s="245"/>
      <c r="N157" s="335"/>
      <c r="O157" s="245"/>
      <c r="P157" s="245"/>
      <c r="Q157" s="245"/>
      <c r="R157" s="245"/>
      <c r="S157" s="245"/>
      <c r="T157" s="245"/>
      <c r="U157" s="245"/>
      <c r="V157" s="245"/>
      <c r="W157" s="245"/>
      <c r="X157" s="245"/>
      <c r="Y157" s="245"/>
      <c r="Z157" s="245"/>
    </row>
    <row r="158" spans="3:26" ht="14.4">
      <c r="C158" s="245"/>
      <c r="D158" s="245"/>
      <c r="E158" s="245"/>
      <c r="F158" s="245"/>
      <c r="G158" s="245"/>
      <c r="H158" s="245"/>
      <c r="I158" s="245"/>
      <c r="J158" s="245"/>
      <c r="K158" s="245"/>
      <c r="L158" s="245"/>
      <c r="M158" s="245"/>
      <c r="N158" s="335"/>
      <c r="O158" s="245"/>
      <c r="P158" s="245"/>
      <c r="Q158" s="245"/>
      <c r="R158" s="245"/>
      <c r="S158" s="245"/>
      <c r="T158" s="245"/>
      <c r="U158" s="245"/>
      <c r="V158" s="245"/>
      <c r="W158" s="245"/>
      <c r="X158" s="245"/>
      <c r="Y158" s="245"/>
      <c r="Z158" s="245"/>
    </row>
    <row r="159" spans="3:26" ht="14.4">
      <c r="C159" s="245"/>
      <c r="D159" s="245"/>
      <c r="E159" s="245"/>
      <c r="F159" s="245"/>
      <c r="G159" s="245"/>
      <c r="H159" s="245"/>
      <c r="I159" s="245"/>
      <c r="J159" s="245"/>
      <c r="K159" s="245"/>
      <c r="L159" s="245"/>
      <c r="M159" s="245"/>
      <c r="N159" s="335"/>
      <c r="O159" s="245"/>
      <c r="P159" s="245"/>
      <c r="Q159" s="245"/>
      <c r="R159" s="245"/>
      <c r="S159" s="245"/>
      <c r="T159" s="245"/>
      <c r="U159" s="245"/>
      <c r="V159" s="245"/>
      <c r="W159" s="245"/>
      <c r="X159" s="245"/>
      <c r="Y159" s="245"/>
      <c r="Z159" s="245"/>
    </row>
    <row r="160" spans="3:26" ht="14.4">
      <c r="C160" s="245"/>
      <c r="D160" s="245"/>
      <c r="E160" s="245"/>
      <c r="F160" s="245"/>
      <c r="G160" s="245"/>
      <c r="H160" s="245"/>
      <c r="I160" s="245"/>
      <c r="J160" s="245"/>
      <c r="K160" s="245"/>
      <c r="L160" s="245"/>
      <c r="M160" s="245"/>
      <c r="N160" s="335"/>
      <c r="O160" s="245"/>
      <c r="P160" s="245"/>
      <c r="Q160" s="245"/>
      <c r="R160" s="245"/>
      <c r="S160" s="245"/>
      <c r="T160" s="245"/>
      <c r="U160" s="245"/>
      <c r="V160" s="245"/>
      <c r="W160" s="245"/>
      <c r="X160" s="245"/>
      <c r="Y160" s="245"/>
      <c r="Z160" s="245"/>
    </row>
    <row r="161" spans="3:26" ht="14.4">
      <c r="C161" s="245"/>
      <c r="D161" s="245"/>
      <c r="E161" s="245"/>
      <c r="F161" s="245"/>
      <c r="G161" s="245"/>
      <c r="H161" s="245"/>
      <c r="I161" s="245"/>
      <c r="J161" s="245"/>
      <c r="K161" s="245"/>
      <c r="L161" s="245"/>
      <c r="M161" s="245"/>
      <c r="N161" s="335"/>
      <c r="O161" s="245"/>
      <c r="P161" s="245"/>
      <c r="Q161" s="245"/>
      <c r="R161" s="245"/>
      <c r="S161" s="245"/>
      <c r="T161" s="245"/>
      <c r="U161" s="245"/>
      <c r="V161" s="245"/>
      <c r="W161" s="245"/>
      <c r="X161" s="245"/>
      <c r="Y161" s="245"/>
      <c r="Z161" s="245"/>
    </row>
    <row r="162" spans="3:26" ht="14.4">
      <c r="C162" s="245"/>
      <c r="D162" s="245"/>
      <c r="E162" s="245"/>
      <c r="F162" s="245"/>
      <c r="G162" s="245"/>
      <c r="H162" s="245"/>
      <c r="I162" s="245"/>
      <c r="J162" s="245"/>
      <c r="K162" s="245"/>
      <c r="L162" s="245"/>
      <c r="M162" s="245"/>
      <c r="N162" s="335"/>
      <c r="O162" s="245"/>
      <c r="P162" s="245"/>
      <c r="Q162" s="245"/>
      <c r="R162" s="245"/>
      <c r="S162" s="245"/>
      <c r="T162" s="245"/>
      <c r="U162" s="245"/>
      <c r="V162" s="245"/>
      <c r="W162" s="245"/>
      <c r="X162" s="245"/>
      <c r="Y162" s="245"/>
      <c r="Z162" s="245"/>
    </row>
    <row r="163" spans="3:26" ht="14.4">
      <c r="C163" s="245"/>
      <c r="D163" s="245"/>
      <c r="E163" s="245"/>
      <c r="F163" s="245"/>
      <c r="G163" s="245"/>
      <c r="H163" s="245"/>
      <c r="I163" s="245"/>
      <c r="J163" s="245"/>
      <c r="K163" s="245"/>
      <c r="L163" s="245"/>
      <c r="M163" s="245"/>
      <c r="N163" s="335"/>
      <c r="O163" s="245"/>
      <c r="P163" s="245"/>
      <c r="Q163" s="245"/>
      <c r="R163" s="245"/>
      <c r="S163" s="245"/>
      <c r="T163" s="245"/>
      <c r="U163" s="245"/>
      <c r="V163" s="245"/>
      <c r="W163" s="245"/>
      <c r="X163" s="245"/>
      <c r="Y163" s="245"/>
      <c r="Z163" s="245"/>
    </row>
    <row r="164" spans="3:26" ht="14.4">
      <c r="C164" s="245"/>
      <c r="D164" s="245"/>
      <c r="E164" s="245"/>
      <c r="F164" s="245"/>
      <c r="G164" s="245"/>
      <c r="H164" s="245"/>
      <c r="I164" s="245"/>
      <c r="J164" s="245"/>
      <c r="K164" s="245"/>
      <c r="L164" s="245"/>
      <c r="M164" s="245"/>
      <c r="N164" s="335"/>
      <c r="O164" s="245"/>
      <c r="P164" s="245"/>
      <c r="Q164" s="245"/>
      <c r="R164" s="245"/>
      <c r="S164" s="245"/>
      <c r="T164" s="245"/>
      <c r="U164" s="245"/>
      <c r="V164" s="245"/>
      <c r="W164" s="245"/>
      <c r="X164" s="245"/>
      <c r="Y164" s="245"/>
      <c r="Z164" s="245"/>
    </row>
    <row r="165" spans="3:26" ht="14.4">
      <c r="C165" s="245"/>
      <c r="D165" s="245"/>
      <c r="E165" s="245"/>
      <c r="F165" s="245"/>
      <c r="G165" s="245"/>
      <c r="H165" s="245"/>
      <c r="I165" s="245"/>
      <c r="J165" s="245"/>
      <c r="K165" s="245"/>
      <c r="L165" s="245"/>
      <c r="M165" s="245"/>
      <c r="N165" s="335"/>
      <c r="O165" s="245"/>
      <c r="P165" s="245"/>
      <c r="Q165" s="245"/>
      <c r="R165" s="245"/>
      <c r="S165" s="245"/>
      <c r="T165" s="245"/>
      <c r="U165" s="245"/>
      <c r="V165" s="245"/>
      <c r="W165" s="245"/>
      <c r="X165" s="245"/>
      <c r="Y165" s="245"/>
      <c r="Z165" s="245"/>
    </row>
    <row r="166" spans="3:26" ht="14.4">
      <c r="C166" s="245"/>
      <c r="D166" s="245"/>
      <c r="E166" s="245"/>
      <c r="F166" s="245"/>
      <c r="G166" s="245"/>
      <c r="H166" s="245"/>
      <c r="I166" s="245"/>
      <c r="J166" s="245"/>
      <c r="K166" s="245"/>
      <c r="L166" s="245"/>
      <c r="M166" s="245"/>
      <c r="N166" s="335"/>
      <c r="O166" s="245"/>
      <c r="P166" s="245"/>
      <c r="Q166" s="245"/>
      <c r="R166" s="245"/>
      <c r="S166" s="245"/>
      <c r="T166" s="245"/>
      <c r="U166" s="245"/>
      <c r="V166" s="245"/>
      <c r="W166" s="245"/>
      <c r="X166" s="245"/>
      <c r="Y166" s="245"/>
      <c r="Z166" s="245"/>
    </row>
    <row r="167" spans="3:26" ht="14.4">
      <c r="C167" s="245"/>
      <c r="D167" s="245"/>
      <c r="E167" s="245"/>
      <c r="F167" s="245"/>
      <c r="G167" s="245"/>
      <c r="H167" s="245"/>
      <c r="I167" s="245"/>
      <c r="J167" s="245"/>
      <c r="K167" s="245"/>
      <c r="L167" s="245"/>
      <c r="M167" s="245"/>
      <c r="N167" s="335"/>
      <c r="O167" s="245"/>
      <c r="P167" s="245"/>
      <c r="Q167" s="245"/>
      <c r="R167" s="245"/>
      <c r="S167" s="245"/>
      <c r="T167" s="245"/>
      <c r="U167" s="245"/>
      <c r="V167" s="245"/>
      <c r="W167" s="245"/>
      <c r="X167" s="245"/>
      <c r="Y167" s="245"/>
      <c r="Z167" s="245"/>
    </row>
    <row r="168" spans="3:26" ht="14.4">
      <c r="C168" s="245"/>
      <c r="D168" s="245"/>
      <c r="E168" s="245"/>
      <c r="F168" s="245"/>
      <c r="G168" s="245"/>
      <c r="H168" s="245"/>
      <c r="I168" s="245"/>
      <c r="J168" s="245"/>
      <c r="K168" s="245"/>
      <c r="L168" s="245"/>
      <c r="M168" s="245"/>
      <c r="N168" s="335"/>
      <c r="O168" s="245"/>
      <c r="P168" s="245"/>
      <c r="Q168" s="245"/>
      <c r="R168" s="245"/>
      <c r="S168" s="245"/>
      <c r="T168" s="245"/>
      <c r="U168" s="245"/>
      <c r="V168" s="245"/>
      <c r="W168" s="245"/>
      <c r="X168" s="245"/>
      <c r="Y168" s="245"/>
      <c r="Z168" s="245"/>
    </row>
    <row r="169" spans="3:26" ht="14.4">
      <c r="C169" s="245"/>
      <c r="D169" s="245"/>
      <c r="E169" s="245"/>
      <c r="F169" s="245"/>
      <c r="G169" s="245"/>
      <c r="H169" s="245"/>
      <c r="I169" s="245"/>
      <c r="J169" s="245"/>
      <c r="K169" s="245"/>
      <c r="L169" s="245"/>
      <c r="M169" s="245"/>
      <c r="N169" s="335"/>
      <c r="O169" s="245"/>
      <c r="P169" s="245"/>
      <c r="Q169" s="245"/>
      <c r="R169" s="245"/>
      <c r="S169" s="245"/>
      <c r="T169" s="245"/>
      <c r="U169" s="245"/>
      <c r="V169" s="245"/>
      <c r="W169" s="245"/>
      <c r="X169" s="245"/>
      <c r="Y169" s="245"/>
      <c r="Z169" s="245"/>
    </row>
    <row r="170" spans="3:26" ht="14.4">
      <c r="C170" s="245"/>
      <c r="D170" s="245"/>
      <c r="E170" s="245"/>
      <c r="F170" s="245"/>
      <c r="G170" s="245"/>
      <c r="H170" s="245"/>
      <c r="I170" s="245"/>
      <c r="J170" s="245"/>
      <c r="K170" s="245"/>
      <c r="L170" s="245"/>
      <c r="M170" s="245"/>
      <c r="N170" s="335"/>
      <c r="O170" s="245"/>
      <c r="P170" s="245"/>
      <c r="Q170" s="245"/>
      <c r="R170" s="245"/>
      <c r="S170" s="245"/>
      <c r="T170" s="245"/>
      <c r="U170" s="245"/>
      <c r="V170" s="245"/>
      <c r="W170" s="245"/>
      <c r="X170" s="245"/>
      <c r="Y170" s="245"/>
      <c r="Z170" s="245"/>
    </row>
    <row r="171" spans="3:26" ht="14.4">
      <c r="C171" s="245"/>
      <c r="D171" s="245"/>
      <c r="E171" s="245"/>
      <c r="F171" s="245"/>
      <c r="G171" s="245"/>
      <c r="H171" s="245"/>
      <c r="I171" s="245"/>
      <c r="J171" s="245"/>
      <c r="K171" s="245"/>
      <c r="L171" s="245"/>
      <c r="M171" s="245"/>
      <c r="N171" s="335"/>
      <c r="O171" s="245"/>
      <c r="P171" s="245"/>
      <c r="Q171" s="245"/>
      <c r="R171" s="245"/>
      <c r="S171" s="245"/>
      <c r="T171" s="245"/>
      <c r="U171" s="245"/>
      <c r="V171" s="245"/>
      <c r="W171" s="245"/>
      <c r="X171" s="245"/>
      <c r="Y171" s="245"/>
      <c r="Z171" s="245"/>
    </row>
    <row r="172" spans="3:26" ht="14.4">
      <c r="C172" s="245"/>
      <c r="D172" s="245"/>
      <c r="E172" s="245"/>
      <c r="F172" s="245"/>
      <c r="G172" s="245"/>
      <c r="H172" s="245"/>
      <c r="I172" s="245"/>
      <c r="J172" s="245"/>
      <c r="K172" s="245"/>
      <c r="L172" s="245"/>
      <c r="M172" s="245"/>
      <c r="N172" s="335"/>
      <c r="O172" s="245"/>
      <c r="P172" s="245"/>
      <c r="Q172" s="245"/>
      <c r="R172" s="245"/>
      <c r="S172" s="245"/>
      <c r="T172" s="245"/>
      <c r="U172" s="245"/>
      <c r="V172" s="245"/>
      <c r="W172" s="245"/>
      <c r="X172" s="245"/>
      <c r="Y172" s="245"/>
      <c r="Z172" s="245"/>
    </row>
    <row r="173" spans="3:26" ht="14.4">
      <c r="C173" s="245"/>
      <c r="D173" s="245"/>
      <c r="E173" s="245"/>
      <c r="F173" s="245"/>
      <c r="G173" s="245"/>
      <c r="H173" s="245"/>
      <c r="I173" s="245"/>
      <c r="J173" s="245"/>
      <c r="K173" s="245"/>
      <c r="L173" s="245"/>
      <c r="M173" s="245"/>
      <c r="N173" s="335"/>
      <c r="O173" s="245"/>
      <c r="P173" s="245"/>
      <c r="Q173" s="245"/>
      <c r="R173" s="245"/>
      <c r="S173" s="245"/>
      <c r="T173" s="245"/>
      <c r="U173" s="245"/>
      <c r="V173" s="245"/>
      <c r="W173" s="245"/>
      <c r="X173" s="245"/>
      <c r="Y173" s="245"/>
      <c r="Z173" s="245"/>
    </row>
    <row r="174" spans="3:26" ht="14.4">
      <c r="C174" s="245"/>
      <c r="D174" s="245"/>
      <c r="E174" s="245"/>
      <c r="F174" s="245"/>
      <c r="G174" s="245"/>
      <c r="H174" s="245"/>
      <c r="I174" s="245"/>
      <c r="J174" s="245"/>
      <c r="K174" s="245"/>
      <c r="L174" s="245"/>
      <c r="M174" s="245"/>
      <c r="N174" s="335"/>
      <c r="O174" s="245"/>
      <c r="P174" s="245"/>
      <c r="Q174" s="245"/>
      <c r="R174" s="245"/>
      <c r="S174" s="245"/>
      <c r="T174" s="245"/>
      <c r="U174" s="245"/>
      <c r="V174" s="245"/>
      <c r="W174" s="245"/>
      <c r="X174" s="245"/>
      <c r="Y174" s="245"/>
      <c r="Z174" s="245"/>
    </row>
    <row r="175" spans="3:26" ht="14.4">
      <c r="C175" s="245"/>
      <c r="D175" s="245"/>
      <c r="E175" s="245"/>
      <c r="F175" s="245"/>
      <c r="G175" s="245"/>
      <c r="H175" s="245"/>
      <c r="I175" s="245"/>
      <c r="J175" s="245"/>
      <c r="K175" s="245"/>
      <c r="L175" s="245"/>
      <c r="M175" s="245"/>
      <c r="N175" s="335"/>
      <c r="O175" s="245"/>
      <c r="P175" s="245"/>
      <c r="Q175" s="245"/>
      <c r="R175" s="245"/>
      <c r="S175" s="245"/>
      <c r="T175" s="245"/>
      <c r="U175" s="245"/>
      <c r="V175" s="245"/>
      <c r="W175" s="245"/>
      <c r="X175" s="245"/>
      <c r="Y175" s="245"/>
      <c r="Z175" s="245"/>
    </row>
    <row r="176" spans="3:26" ht="14.4">
      <c r="C176" s="245"/>
      <c r="D176" s="245"/>
      <c r="E176" s="245"/>
      <c r="F176" s="245"/>
      <c r="G176" s="245"/>
      <c r="H176" s="245"/>
      <c r="I176" s="245"/>
      <c r="J176" s="245"/>
      <c r="K176" s="245"/>
      <c r="L176" s="245"/>
      <c r="M176" s="245"/>
      <c r="N176" s="335"/>
      <c r="O176" s="245"/>
      <c r="P176" s="245"/>
      <c r="Q176" s="245"/>
      <c r="R176" s="245"/>
      <c r="S176" s="245"/>
      <c r="T176" s="245"/>
      <c r="U176" s="245"/>
      <c r="V176" s="245"/>
      <c r="W176" s="245"/>
      <c r="X176" s="245"/>
      <c r="Y176" s="245"/>
      <c r="Z176" s="245"/>
    </row>
    <row r="177" spans="3:26" ht="14.4">
      <c r="C177" s="245"/>
      <c r="D177" s="245"/>
      <c r="E177" s="245"/>
      <c r="F177" s="245"/>
      <c r="G177" s="245"/>
      <c r="H177" s="245"/>
      <c r="I177" s="245"/>
      <c r="J177" s="245"/>
      <c r="K177" s="245"/>
      <c r="L177" s="245"/>
      <c r="M177" s="245"/>
      <c r="N177" s="335"/>
      <c r="O177" s="245"/>
      <c r="P177" s="245"/>
      <c r="Q177" s="245"/>
      <c r="R177" s="245"/>
      <c r="S177" s="245"/>
      <c r="T177" s="245"/>
      <c r="U177" s="245"/>
      <c r="V177" s="245"/>
      <c r="W177" s="245"/>
      <c r="X177" s="245"/>
      <c r="Y177" s="245"/>
      <c r="Z177" s="245"/>
    </row>
    <row r="178" spans="3:26" ht="14.4">
      <c r="C178" s="245"/>
      <c r="D178" s="245"/>
      <c r="E178" s="245"/>
      <c r="F178" s="245"/>
      <c r="G178" s="245"/>
      <c r="H178" s="245"/>
      <c r="I178" s="245"/>
      <c r="J178" s="245"/>
      <c r="K178" s="245"/>
      <c r="L178" s="245"/>
      <c r="M178" s="245"/>
      <c r="N178" s="335"/>
      <c r="O178" s="245"/>
      <c r="P178" s="245"/>
      <c r="Q178" s="245"/>
      <c r="R178" s="245"/>
      <c r="S178" s="245"/>
      <c r="T178" s="245"/>
      <c r="U178" s="245"/>
      <c r="V178" s="245"/>
      <c r="W178" s="245"/>
      <c r="X178" s="245"/>
      <c r="Y178" s="245"/>
      <c r="Z178" s="245"/>
    </row>
    <row r="179" spans="3:26" ht="14.4">
      <c r="C179" s="245"/>
      <c r="D179" s="245"/>
      <c r="E179" s="245"/>
      <c r="F179" s="245"/>
      <c r="G179" s="245"/>
      <c r="H179" s="245"/>
      <c r="I179" s="245"/>
      <c r="J179" s="245"/>
      <c r="K179" s="245"/>
      <c r="L179" s="245"/>
      <c r="M179" s="245"/>
      <c r="N179" s="335"/>
      <c r="O179" s="245"/>
      <c r="P179" s="245"/>
      <c r="Q179" s="245"/>
      <c r="R179" s="245"/>
      <c r="S179" s="245"/>
      <c r="T179" s="245"/>
      <c r="U179" s="245"/>
      <c r="V179" s="245"/>
      <c r="W179" s="245"/>
      <c r="X179" s="245"/>
      <c r="Y179" s="245"/>
      <c r="Z179" s="245"/>
    </row>
    <row r="180" spans="3:26" ht="14.4">
      <c r="C180" s="245"/>
      <c r="D180" s="245"/>
      <c r="E180" s="245"/>
      <c r="F180" s="245"/>
      <c r="G180" s="245"/>
      <c r="H180" s="245"/>
      <c r="I180" s="245"/>
      <c r="J180" s="245"/>
      <c r="K180" s="245"/>
      <c r="L180" s="245"/>
      <c r="M180" s="245"/>
      <c r="N180" s="335"/>
      <c r="O180" s="245"/>
      <c r="P180" s="245"/>
      <c r="Q180" s="245"/>
      <c r="R180" s="245"/>
      <c r="S180" s="245"/>
      <c r="T180" s="245"/>
      <c r="U180" s="245"/>
      <c r="V180" s="245"/>
      <c r="W180" s="245"/>
      <c r="X180" s="245"/>
      <c r="Y180" s="245"/>
      <c r="Z180" s="245"/>
    </row>
    <row r="181" spans="3:26" ht="14.4">
      <c r="C181" s="245"/>
      <c r="D181" s="245"/>
      <c r="E181" s="245"/>
      <c r="F181" s="245"/>
      <c r="G181" s="245"/>
      <c r="H181" s="245"/>
      <c r="I181" s="245"/>
      <c r="J181" s="245"/>
      <c r="K181" s="245"/>
      <c r="L181" s="245"/>
      <c r="M181" s="245"/>
      <c r="N181" s="335"/>
      <c r="O181" s="245"/>
      <c r="P181" s="245"/>
      <c r="Q181" s="245"/>
      <c r="R181" s="245"/>
      <c r="S181" s="245"/>
      <c r="T181" s="245"/>
      <c r="U181" s="245"/>
      <c r="V181" s="245"/>
      <c r="W181" s="245"/>
      <c r="X181" s="245"/>
      <c r="Y181" s="245"/>
      <c r="Z181" s="245"/>
    </row>
    <row r="182" spans="3:26" ht="14.4">
      <c r="C182" s="245"/>
      <c r="D182" s="245"/>
      <c r="E182" s="245"/>
      <c r="F182" s="245"/>
      <c r="G182" s="245"/>
      <c r="H182" s="245"/>
      <c r="I182" s="245"/>
      <c r="J182" s="245"/>
      <c r="K182" s="245"/>
      <c r="L182" s="245"/>
      <c r="M182" s="245"/>
      <c r="N182" s="335"/>
      <c r="O182" s="245"/>
      <c r="P182" s="245"/>
      <c r="Q182" s="245"/>
      <c r="R182" s="245"/>
      <c r="S182" s="245"/>
      <c r="T182" s="245"/>
      <c r="U182" s="245"/>
      <c r="V182" s="245"/>
      <c r="W182" s="245"/>
      <c r="X182" s="245"/>
      <c r="Y182" s="245"/>
      <c r="Z182" s="245"/>
    </row>
    <row r="183" spans="3:26" ht="14.4">
      <c r="C183" s="245"/>
      <c r="D183" s="245"/>
      <c r="E183" s="245"/>
      <c r="F183" s="245"/>
      <c r="G183" s="245"/>
      <c r="H183" s="245"/>
      <c r="I183" s="245"/>
      <c r="J183" s="245"/>
      <c r="K183" s="245"/>
      <c r="L183" s="245"/>
      <c r="M183" s="245"/>
      <c r="N183" s="335"/>
      <c r="O183" s="245"/>
      <c r="P183" s="245"/>
      <c r="Q183" s="245"/>
      <c r="R183" s="245"/>
      <c r="S183" s="245"/>
      <c r="T183" s="245"/>
      <c r="U183" s="245"/>
      <c r="V183" s="245"/>
      <c r="W183" s="245"/>
      <c r="X183" s="245"/>
      <c r="Y183" s="245"/>
      <c r="Z183" s="245"/>
    </row>
    <row r="184" spans="3:26" ht="14.4">
      <c r="C184" s="245"/>
      <c r="D184" s="245"/>
      <c r="E184" s="245"/>
      <c r="F184" s="245"/>
      <c r="G184" s="245"/>
      <c r="H184" s="245"/>
      <c r="I184" s="245"/>
      <c r="J184" s="245"/>
      <c r="K184" s="245"/>
      <c r="L184" s="245"/>
      <c r="M184" s="245"/>
      <c r="N184" s="335"/>
      <c r="O184" s="245"/>
      <c r="P184" s="245"/>
      <c r="Q184" s="245"/>
      <c r="R184" s="245"/>
      <c r="S184" s="245"/>
      <c r="T184" s="245"/>
      <c r="U184" s="245"/>
      <c r="V184" s="245"/>
      <c r="W184" s="245"/>
      <c r="X184" s="245"/>
      <c r="Y184" s="245"/>
      <c r="Z184" s="245"/>
    </row>
    <row r="185" spans="3:26" ht="14.4">
      <c r="C185" s="245"/>
      <c r="D185" s="245"/>
      <c r="E185" s="245"/>
      <c r="F185" s="245"/>
      <c r="G185" s="245"/>
      <c r="H185" s="245"/>
      <c r="I185" s="245"/>
      <c r="J185" s="245"/>
      <c r="K185" s="245"/>
      <c r="L185" s="245"/>
      <c r="M185" s="245"/>
      <c r="N185" s="335"/>
      <c r="O185" s="245"/>
      <c r="P185" s="245"/>
      <c r="Q185" s="245"/>
      <c r="R185" s="245"/>
      <c r="S185" s="245"/>
      <c r="T185" s="245"/>
      <c r="U185" s="245"/>
      <c r="V185" s="245"/>
      <c r="W185" s="245"/>
      <c r="X185" s="245"/>
      <c r="Y185" s="245"/>
      <c r="Z185" s="245"/>
    </row>
    <row r="186" spans="3:26" ht="14.4">
      <c r="C186" s="245"/>
      <c r="D186" s="245"/>
      <c r="E186" s="245"/>
      <c r="F186" s="245"/>
      <c r="G186" s="245"/>
      <c r="H186" s="245"/>
      <c r="I186" s="245"/>
      <c r="J186" s="245"/>
      <c r="K186" s="245"/>
      <c r="L186" s="245"/>
      <c r="M186" s="245"/>
      <c r="N186" s="335"/>
      <c r="O186" s="245"/>
      <c r="P186" s="245"/>
      <c r="Q186" s="245"/>
      <c r="R186" s="245"/>
      <c r="S186" s="245"/>
      <c r="T186" s="245"/>
      <c r="U186" s="245"/>
      <c r="V186" s="245"/>
      <c r="W186" s="245"/>
      <c r="X186" s="245"/>
      <c r="Y186" s="245"/>
      <c r="Z186" s="245"/>
    </row>
    <row r="187" spans="3:26" ht="14.4">
      <c r="C187" s="245"/>
      <c r="D187" s="245"/>
      <c r="E187" s="245"/>
      <c r="F187" s="245"/>
      <c r="G187" s="245"/>
      <c r="H187" s="245"/>
      <c r="I187" s="245"/>
      <c r="J187" s="245"/>
      <c r="K187" s="245"/>
      <c r="L187" s="245"/>
      <c r="M187" s="245"/>
      <c r="N187" s="335"/>
      <c r="O187" s="245"/>
      <c r="P187" s="245"/>
      <c r="Q187" s="245"/>
      <c r="R187" s="245"/>
      <c r="S187" s="245"/>
      <c r="T187" s="245"/>
      <c r="U187" s="245"/>
      <c r="V187" s="245"/>
      <c r="W187" s="245"/>
      <c r="X187" s="245"/>
      <c r="Y187" s="245"/>
      <c r="Z187" s="245"/>
    </row>
    <row r="188" spans="3:26" ht="14.4">
      <c r="C188" s="245"/>
      <c r="D188" s="245"/>
      <c r="E188" s="245"/>
      <c r="F188" s="245"/>
      <c r="G188" s="245"/>
      <c r="H188" s="245"/>
      <c r="I188" s="245"/>
      <c r="J188" s="245"/>
      <c r="K188" s="245"/>
      <c r="L188" s="245"/>
      <c r="M188" s="245"/>
      <c r="N188" s="335"/>
      <c r="O188" s="245"/>
      <c r="P188" s="245"/>
      <c r="Q188" s="245"/>
      <c r="R188" s="245"/>
      <c r="S188" s="245"/>
      <c r="T188" s="245"/>
      <c r="U188" s="245"/>
      <c r="V188" s="245"/>
      <c r="W188" s="245"/>
      <c r="X188" s="245"/>
      <c r="Y188" s="245"/>
      <c r="Z188" s="245"/>
    </row>
    <row r="189" spans="3:26" ht="14.4">
      <c r="C189" s="245"/>
      <c r="D189" s="245"/>
      <c r="E189" s="245"/>
      <c r="F189" s="245"/>
      <c r="G189" s="245"/>
      <c r="H189" s="245"/>
      <c r="I189" s="245"/>
      <c r="J189" s="245"/>
      <c r="K189" s="245"/>
      <c r="L189" s="245"/>
      <c r="M189" s="245"/>
      <c r="N189" s="335"/>
      <c r="O189" s="245"/>
      <c r="P189" s="245"/>
      <c r="Q189" s="245"/>
      <c r="R189" s="245"/>
      <c r="S189" s="245"/>
      <c r="T189" s="245"/>
      <c r="U189" s="245"/>
      <c r="V189" s="245"/>
      <c r="W189" s="245"/>
      <c r="X189" s="245"/>
      <c r="Y189" s="245"/>
      <c r="Z189" s="245"/>
    </row>
    <row r="190" spans="3:26" ht="14.4">
      <c r="C190" s="245"/>
      <c r="D190" s="245"/>
      <c r="E190" s="245"/>
      <c r="F190" s="245"/>
      <c r="G190" s="245"/>
      <c r="H190" s="245"/>
      <c r="I190" s="245"/>
      <c r="J190" s="245"/>
      <c r="K190" s="245"/>
      <c r="L190" s="245"/>
      <c r="M190" s="245"/>
      <c r="N190" s="335"/>
      <c r="O190" s="245"/>
      <c r="P190" s="245"/>
      <c r="Q190" s="245"/>
      <c r="R190" s="245"/>
      <c r="S190" s="245"/>
      <c r="T190" s="245"/>
      <c r="U190" s="245"/>
      <c r="V190" s="245"/>
      <c r="W190" s="245"/>
      <c r="X190" s="245"/>
      <c r="Y190" s="245"/>
      <c r="Z190" s="245"/>
    </row>
    <row r="191" spans="3:26" ht="14.4">
      <c r="C191" s="245"/>
      <c r="D191" s="245"/>
      <c r="E191" s="245"/>
      <c r="F191" s="245"/>
      <c r="G191" s="245"/>
      <c r="H191" s="245"/>
      <c r="I191" s="245"/>
      <c r="J191" s="245"/>
      <c r="K191" s="245"/>
      <c r="L191" s="245"/>
      <c r="M191" s="245"/>
      <c r="N191" s="335"/>
      <c r="O191" s="245"/>
      <c r="P191" s="245"/>
      <c r="Q191" s="245"/>
      <c r="R191" s="245"/>
      <c r="S191" s="245"/>
      <c r="T191" s="245"/>
      <c r="U191" s="245"/>
      <c r="V191" s="245"/>
      <c r="W191" s="245"/>
      <c r="X191" s="245"/>
      <c r="Y191" s="245"/>
      <c r="Z191" s="245"/>
    </row>
    <row r="192" spans="3:26" ht="14.4">
      <c r="C192" s="245"/>
      <c r="D192" s="245"/>
      <c r="E192" s="245"/>
      <c r="F192" s="245"/>
      <c r="G192" s="245"/>
      <c r="H192" s="245"/>
      <c r="I192" s="245"/>
      <c r="J192" s="245"/>
      <c r="K192" s="245"/>
      <c r="L192" s="245"/>
      <c r="M192" s="245"/>
      <c r="N192" s="335"/>
      <c r="O192" s="245"/>
      <c r="P192" s="245"/>
      <c r="Q192" s="245"/>
      <c r="R192" s="245"/>
      <c r="S192" s="245"/>
      <c r="T192" s="245"/>
      <c r="U192" s="245"/>
      <c r="V192" s="245"/>
      <c r="W192" s="245"/>
      <c r="X192" s="245"/>
      <c r="Y192" s="245"/>
      <c r="Z192" s="245"/>
    </row>
    <row r="193" spans="3:26" ht="14.4">
      <c r="C193" s="245"/>
      <c r="D193" s="245"/>
      <c r="E193" s="245"/>
      <c r="F193" s="245"/>
      <c r="G193" s="245"/>
      <c r="H193" s="245"/>
      <c r="I193" s="245"/>
      <c r="J193" s="245"/>
      <c r="K193" s="245"/>
      <c r="L193" s="245"/>
      <c r="M193" s="245"/>
      <c r="N193" s="335"/>
      <c r="O193" s="245"/>
      <c r="P193" s="245"/>
      <c r="Q193" s="245"/>
      <c r="R193" s="245"/>
      <c r="S193" s="245"/>
      <c r="T193" s="245"/>
      <c r="U193" s="245"/>
      <c r="V193" s="245"/>
      <c r="W193" s="245"/>
      <c r="X193" s="245"/>
      <c r="Y193" s="245"/>
      <c r="Z193" s="245"/>
    </row>
    <row r="194" spans="3:26" ht="14.4">
      <c r="C194" s="245"/>
      <c r="D194" s="245"/>
      <c r="E194" s="245"/>
      <c r="F194" s="245"/>
      <c r="G194" s="245"/>
      <c r="H194" s="245"/>
      <c r="I194" s="245"/>
      <c r="J194" s="245"/>
      <c r="K194" s="245"/>
      <c r="L194" s="245"/>
      <c r="M194" s="245"/>
      <c r="N194" s="335"/>
      <c r="O194" s="245"/>
      <c r="P194" s="245"/>
      <c r="Q194" s="245"/>
      <c r="R194" s="245"/>
      <c r="S194" s="245"/>
      <c r="T194" s="245"/>
      <c r="U194" s="245"/>
      <c r="V194" s="245"/>
      <c r="W194" s="245"/>
      <c r="X194" s="245"/>
      <c r="Y194" s="245"/>
      <c r="Z194" s="245"/>
    </row>
    <row r="195" spans="3:26" ht="14.4">
      <c r="C195" s="245"/>
      <c r="D195" s="245"/>
      <c r="E195" s="245"/>
      <c r="F195" s="245"/>
      <c r="G195" s="245"/>
      <c r="H195" s="245"/>
      <c r="I195" s="245"/>
      <c r="J195" s="245"/>
      <c r="K195" s="245"/>
      <c r="L195" s="245"/>
      <c r="M195" s="245"/>
      <c r="N195" s="335"/>
      <c r="O195" s="245"/>
      <c r="P195" s="245"/>
      <c r="Q195" s="245"/>
      <c r="R195" s="245"/>
      <c r="S195" s="245"/>
      <c r="T195" s="245"/>
      <c r="U195" s="245"/>
      <c r="V195" s="245"/>
      <c r="W195" s="245"/>
      <c r="X195" s="245"/>
      <c r="Y195" s="245"/>
      <c r="Z195" s="245"/>
    </row>
    <row r="196" spans="3:26" ht="14.4">
      <c r="C196" s="245"/>
      <c r="D196" s="245"/>
      <c r="E196" s="245"/>
      <c r="F196" s="245"/>
      <c r="G196" s="245"/>
      <c r="H196" s="245"/>
      <c r="I196" s="245"/>
      <c r="J196" s="245"/>
      <c r="K196" s="245"/>
      <c r="L196" s="245"/>
      <c r="M196" s="245"/>
      <c r="N196" s="335"/>
      <c r="O196" s="245"/>
      <c r="P196" s="245"/>
      <c r="Q196" s="245"/>
      <c r="R196" s="245"/>
      <c r="S196" s="245"/>
      <c r="T196" s="245"/>
      <c r="U196" s="245"/>
      <c r="V196" s="245"/>
      <c r="W196" s="245"/>
      <c r="X196" s="245"/>
      <c r="Y196" s="245"/>
      <c r="Z196" s="245"/>
    </row>
    <row r="197" spans="3:26" ht="14.4">
      <c r="C197" s="245"/>
      <c r="D197" s="245"/>
      <c r="E197" s="245"/>
      <c r="F197" s="245"/>
      <c r="G197" s="245"/>
      <c r="H197" s="245"/>
      <c r="I197" s="245"/>
      <c r="J197" s="245"/>
      <c r="K197" s="245"/>
      <c r="L197" s="245"/>
      <c r="M197" s="245"/>
      <c r="N197" s="335"/>
      <c r="O197" s="245"/>
      <c r="P197" s="245"/>
      <c r="Q197" s="245"/>
      <c r="R197" s="245"/>
      <c r="S197" s="245"/>
      <c r="T197" s="245"/>
      <c r="U197" s="245"/>
      <c r="V197" s="245"/>
      <c r="W197" s="245"/>
      <c r="X197" s="245"/>
      <c r="Y197" s="245"/>
      <c r="Z197" s="245"/>
    </row>
    <row r="198" spans="3:26" ht="14.4">
      <c r="C198" s="245"/>
      <c r="D198" s="245"/>
      <c r="E198" s="245"/>
      <c r="F198" s="245"/>
      <c r="G198" s="245"/>
      <c r="H198" s="245"/>
      <c r="I198" s="245"/>
      <c r="J198" s="245"/>
      <c r="K198" s="245"/>
      <c r="L198" s="245"/>
      <c r="M198" s="245"/>
      <c r="N198" s="335"/>
      <c r="O198" s="245"/>
      <c r="P198" s="245"/>
      <c r="Q198" s="245"/>
      <c r="R198" s="245"/>
      <c r="S198" s="245"/>
      <c r="T198" s="245"/>
      <c r="U198" s="245"/>
      <c r="V198" s="245"/>
      <c r="W198" s="245"/>
      <c r="X198" s="245"/>
      <c r="Y198" s="245"/>
      <c r="Z198" s="245"/>
    </row>
    <row r="199" spans="3:26" ht="14.4">
      <c r="C199" s="245"/>
      <c r="D199" s="245"/>
      <c r="E199" s="245"/>
      <c r="F199" s="245"/>
      <c r="G199" s="245"/>
      <c r="H199" s="245"/>
      <c r="I199" s="245"/>
      <c r="J199" s="245"/>
      <c r="K199" s="245"/>
      <c r="L199" s="245"/>
      <c r="M199" s="245"/>
      <c r="N199" s="335"/>
      <c r="O199" s="245"/>
      <c r="P199" s="245"/>
      <c r="Q199" s="245"/>
      <c r="R199" s="245"/>
      <c r="S199" s="245"/>
      <c r="T199" s="245"/>
      <c r="U199" s="245"/>
      <c r="V199" s="245"/>
      <c r="W199" s="245"/>
      <c r="X199" s="245"/>
      <c r="Y199" s="245"/>
      <c r="Z199" s="245"/>
    </row>
    <row r="200" spans="3:26" ht="14.4">
      <c r="C200" s="245"/>
      <c r="D200" s="245"/>
      <c r="E200" s="245"/>
      <c r="F200" s="245"/>
      <c r="G200" s="245"/>
      <c r="H200" s="245"/>
      <c r="I200" s="245"/>
      <c r="J200" s="245"/>
      <c r="K200" s="245"/>
      <c r="L200" s="245"/>
      <c r="M200" s="245"/>
      <c r="N200" s="335"/>
      <c r="O200" s="245"/>
      <c r="P200" s="245"/>
      <c r="Q200" s="245"/>
      <c r="R200" s="245"/>
      <c r="S200" s="245"/>
      <c r="T200" s="245"/>
      <c r="U200" s="245"/>
      <c r="V200" s="245"/>
      <c r="W200" s="245"/>
      <c r="X200" s="245"/>
      <c r="Y200" s="245"/>
      <c r="Z200" s="245"/>
    </row>
    <row r="201" spans="3:26" ht="14.4">
      <c r="C201" s="245"/>
      <c r="D201" s="245"/>
      <c r="E201" s="245"/>
      <c r="F201" s="245"/>
      <c r="G201" s="245"/>
      <c r="H201" s="245"/>
      <c r="I201" s="245"/>
      <c r="J201" s="245"/>
      <c r="K201" s="245"/>
      <c r="L201" s="245"/>
      <c r="M201" s="245"/>
      <c r="N201" s="335"/>
      <c r="O201" s="245"/>
      <c r="P201" s="245"/>
      <c r="Q201" s="245"/>
      <c r="R201" s="245"/>
      <c r="S201" s="245"/>
      <c r="T201" s="245"/>
      <c r="U201" s="245"/>
      <c r="V201" s="245"/>
      <c r="W201" s="245"/>
      <c r="X201" s="245"/>
      <c r="Y201" s="245"/>
      <c r="Z201" s="245"/>
    </row>
    <row r="202" spans="3:26" ht="14.4">
      <c r="C202" s="245"/>
      <c r="D202" s="245"/>
      <c r="E202" s="245"/>
      <c r="F202" s="245"/>
      <c r="G202" s="245"/>
      <c r="H202" s="245"/>
      <c r="I202" s="245"/>
      <c r="J202" s="245"/>
      <c r="K202" s="245"/>
      <c r="L202" s="245"/>
      <c r="M202" s="245"/>
      <c r="N202" s="335"/>
      <c r="O202" s="245"/>
      <c r="P202" s="245"/>
      <c r="Q202" s="245"/>
      <c r="R202" s="245"/>
      <c r="S202" s="245"/>
      <c r="T202" s="245"/>
      <c r="U202" s="245"/>
      <c r="V202" s="245"/>
      <c r="W202" s="245"/>
      <c r="X202" s="245"/>
      <c r="Y202" s="245"/>
      <c r="Z202" s="245"/>
    </row>
    <row r="203" spans="3:26" ht="14.4">
      <c r="C203" s="245"/>
      <c r="D203" s="245"/>
      <c r="E203" s="245"/>
      <c r="F203" s="245"/>
      <c r="G203" s="245"/>
      <c r="H203" s="245"/>
      <c r="I203" s="245"/>
      <c r="J203" s="245"/>
      <c r="K203" s="245"/>
      <c r="L203" s="245"/>
      <c r="M203" s="245"/>
      <c r="N203" s="335"/>
      <c r="O203" s="245"/>
      <c r="P203" s="245"/>
      <c r="Q203" s="245"/>
      <c r="R203" s="245"/>
      <c r="S203" s="245"/>
      <c r="T203" s="245"/>
      <c r="U203" s="245"/>
      <c r="V203" s="245"/>
      <c r="W203" s="245"/>
      <c r="X203" s="245"/>
      <c r="Y203" s="245"/>
      <c r="Z203" s="245"/>
    </row>
    <row r="204" spans="3:26" ht="14.4">
      <c r="C204" s="245"/>
      <c r="D204" s="245"/>
      <c r="E204" s="245"/>
      <c r="F204" s="245"/>
      <c r="G204" s="245"/>
      <c r="H204" s="245"/>
      <c r="I204" s="245"/>
      <c r="J204" s="245"/>
      <c r="K204" s="245"/>
      <c r="L204" s="245"/>
      <c r="M204" s="245"/>
      <c r="N204" s="335"/>
      <c r="O204" s="245"/>
      <c r="P204" s="245"/>
      <c r="Q204" s="245"/>
      <c r="R204" s="245"/>
      <c r="S204" s="245"/>
      <c r="T204" s="245"/>
      <c r="U204" s="245"/>
      <c r="V204" s="245"/>
      <c r="W204" s="245"/>
      <c r="X204" s="245"/>
      <c r="Y204" s="245"/>
      <c r="Z204" s="245"/>
    </row>
    <row r="205" spans="3:26" ht="14.4">
      <c r="C205" s="245"/>
      <c r="D205" s="245"/>
      <c r="E205" s="245"/>
      <c r="F205" s="245"/>
      <c r="G205" s="245"/>
      <c r="H205" s="245"/>
      <c r="I205" s="245"/>
      <c r="J205" s="245"/>
      <c r="K205" s="245"/>
      <c r="L205" s="245"/>
      <c r="M205" s="245"/>
      <c r="N205" s="335"/>
      <c r="O205" s="245"/>
      <c r="P205" s="245"/>
      <c r="Q205" s="245"/>
      <c r="R205" s="245"/>
      <c r="S205" s="245"/>
      <c r="T205" s="245"/>
      <c r="U205" s="245"/>
      <c r="V205" s="245"/>
      <c r="W205" s="245"/>
      <c r="X205" s="245"/>
      <c r="Y205" s="245"/>
      <c r="Z205" s="245"/>
    </row>
    <row r="206" spans="3:26" ht="14.4">
      <c r="C206" s="245"/>
      <c r="D206" s="245"/>
      <c r="E206" s="245"/>
      <c r="F206" s="245"/>
      <c r="G206" s="245"/>
      <c r="H206" s="245"/>
      <c r="I206" s="245"/>
      <c r="J206" s="245"/>
      <c r="K206" s="245"/>
      <c r="L206" s="245"/>
      <c r="M206" s="245"/>
      <c r="N206" s="335"/>
      <c r="O206" s="245"/>
      <c r="P206" s="245"/>
      <c r="Q206" s="245"/>
      <c r="R206" s="245"/>
      <c r="S206" s="245"/>
      <c r="T206" s="245"/>
      <c r="U206" s="245"/>
      <c r="V206" s="245"/>
      <c r="W206" s="245"/>
      <c r="X206" s="245"/>
      <c r="Y206" s="245"/>
      <c r="Z206" s="245"/>
    </row>
    <row r="207" spans="3:26" ht="14.4">
      <c r="C207" s="245"/>
      <c r="D207" s="245"/>
      <c r="E207" s="245"/>
      <c r="F207" s="245"/>
      <c r="G207" s="245"/>
      <c r="H207" s="245"/>
      <c r="I207" s="245"/>
      <c r="J207" s="245"/>
      <c r="K207" s="245"/>
      <c r="L207" s="245"/>
      <c r="M207" s="245"/>
      <c r="N207" s="335"/>
      <c r="O207" s="245"/>
      <c r="P207" s="245"/>
      <c r="Q207" s="245"/>
      <c r="R207" s="245"/>
      <c r="S207" s="245"/>
      <c r="T207" s="245"/>
      <c r="U207" s="245"/>
      <c r="V207" s="245"/>
      <c r="W207" s="245"/>
      <c r="X207" s="245"/>
      <c r="Y207" s="245"/>
      <c r="Z207" s="245"/>
    </row>
    <row r="208" spans="3:26" ht="14.4">
      <c r="C208" s="245"/>
      <c r="D208" s="245"/>
      <c r="E208" s="245"/>
      <c r="F208" s="245"/>
      <c r="G208" s="245"/>
      <c r="H208" s="245"/>
      <c r="I208" s="245"/>
      <c r="J208" s="245"/>
      <c r="K208" s="245"/>
      <c r="L208" s="245"/>
      <c r="M208" s="245"/>
      <c r="N208" s="335"/>
      <c r="O208" s="245"/>
      <c r="P208" s="245"/>
      <c r="Q208" s="245"/>
      <c r="R208" s="245"/>
      <c r="S208" s="245"/>
      <c r="T208" s="245"/>
      <c r="U208" s="245"/>
      <c r="V208" s="245"/>
      <c r="W208" s="245"/>
      <c r="X208" s="245"/>
      <c r="Y208" s="245"/>
      <c r="Z208" s="245"/>
    </row>
    <row r="209" spans="3:26" ht="14.4">
      <c r="C209" s="245"/>
      <c r="D209" s="245"/>
      <c r="E209" s="245"/>
      <c r="F209" s="245"/>
      <c r="G209" s="245"/>
      <c r="H209" s="245"/>
      <c r="I209" s="245"/>
      <c r="J209" s="245"/>
      <c r="K209" s="245"/>
      <c r="L209" s="245"/>
      <c r="M209" s="245"/>
      <c r="N209" s="335"/>
      <c r="O209" s="245"/>
      <c r="P209" s="245"/>
      <c r="Q209" s="245"/>
      <c r="R209" s="245"/>
      <c r="S209" s="245"/>
      <c r="T209" s="245"/>
      <c r="U209" s="245"/>
      <c r="V209" s="245"/>
      <c r="W209" s="245"/>
      <c r="X209" s="245"/>
      <c r="Y209" s="245"/>
      <c r="Z209" s="245"/>
    </row>
    <row r="210" spans="3:26" ht="14.4">
      <c r="C210" s="245"/>
      <c r="D210" s="245"/>
      <c r="E210" s="245"/>
      <c r="F210" s="245"/>
      <c r="G210" s="245"/>
      <c r="H210" s="245"/>
      <c r="I210" s="245"/>
      <c r="J210" s="245"/>
      <c r="K210" s="245"/>
      <c r="L210" s="245"/>
      <c r="M210" s="245"/>
      <c r="N210" s="335"/>
      <c r="O210" s="245"/>
      <c r="P210" s="245"/>
      <c r="Q210" s="245"/>
      <c r="R210" s="245"/>
      <c r="S210" s="245"/>
      <c r="T210" s="245"/>
      <c r="U210" s="245"/>
      <c r="V210" s="245"/>
      <c r="W210" s="245"/>
      <c r="X210" s="245"/>
      <c r="Y210" s="245"/>
      <c r="Z210" s="245"/>
    </row>
    <row r="211" spans="3:26" ht="14.4">
      <c r="C211" s="245"/>
      <c r="D211" s="245"/>
      <c r="E211" s="245"/>
      <c r="F211" s="245"/>
      <c r="G211" s="245"/>
      <c r="H211" s="245"/>
      <c r="I211" s="245"/>
      <c r="J211" s="245"/>
      <c r="K211" s="245"/>
      <c r="L211" s="245"/>
      <c r="M211" s="245"/>
      <c r="N211" s="335"/>
      <c r="O211" s="245"/>
      <c r="P211" s="245"/>
      <c r="Q211" s="245"/>
      <c r="R211" s="245"/>
      <c r="S211" s="245"/>
      <c r="T211" s="245"/>
      <c r="U211" s="245"/>
      <c r="V211" s="245"/>
      <c r="W211" s="245"/>
      <c r="X211" s="245"/>
      <c r="Y211" s="245"/>
      <c r="Z211" s="245"/>
    </row>
    <row r="212" spans="3:26" ht="14.4">
      <c r="C212" s="245"/>
      <c r="D212" s="245"/>
      <c r="E212" s="245"/>
      <c r="F212" s="245"/>
      <c r="G212" s="245"/>
      <c r="H212" s="245"/>
      <c r="I212" s="245"/>
      <c r="J212" s="245"/>
      <c r="K212" s="245"/>
      <c r="L212" s="245"/>
      <c r="M212" s="245"/>
      <c r="N212" s="335"/>
      <c r="O212" s="245"/>
      <c r="P212" s="245"/>
      <c r="Q212" s="245"/>
      <c r="R212" s="245"/>
      <c r="S212" s="245"/>
      <c r="T212" s="245"/>
      <c r="U212" s="245"/>
      <c r="V212" s="245"/>
      <c r="W212" s="245"/>
      <c r="X212" s="245"/>
      <c r="Y212" s="245"/>
      <c r="Z212" s="245"/>
    </row>
    <row r="213" spans="3:26" ht="14.4">
      <c r="C213" s="245"/>
      <c r="D213" s="245"/>
      <c r="E213" s="245"/>
      <c r="F213" s="245"/>
      <c r="G213" s="245"/>
      <c r="H213" s="245"/>
      <c r="I213" s="245"/>
      <c r="J213" s="245"/>
      <c r="K213" s="245"/>
      <c r="L213" s="245"/>
      <c r="M213" s="245"/>
      <c r="N213" s="335"/>
      <c r="O213" s="245"/>
      <c r="P213" s="245"/>
      <c r="Q213" s="245"/>
      <c r="R213" s="245"/>
      <c r="S213" s="245"/>
      <c r="T213" s="245"/>
      <c r="U213" s="245"/>
      <c r="V213" s="245"/>
      <c r="W213" s="245"/>
      <c r="X213" s="245"/>
      <c r="Y213" s="245"/>
      <c r="Z213" s="245"/>
    </row>
    <row r="214" spans="3:26" ht="14.4">
      <c r="C214" s="245"/>
      <c r="D214" s="245"/>
      <c r="E214" s="245"/>
      <c r="F214" s="245"/>
      <c r="G214" s="245"/>
      <c r="H214" s="245"/>
      <c r="I214" s="245"/>
      <c r="J214" s="245"/>
      <c r="K214" s="245"/>
      <c r="L214" s="245"/>
      <c r="M214" s="245"/>
      <c r="N214" s="335"/>
      <c r="O214" s="245"/>
      <c r="P214" s="245"/>
      <c r="Q214" s="245"/>
      <c r="R214" s="245"/>
      <c r="S214" s="245"/>
      <c r="T214" s="245"/>
      <c r="U214" s="245"/>
      <c r="V214" s="245"/>
      <c r="W214" s="245"/>
      <c r="X214" s="245"/>
      <c r="Y214" s="245"/>
      <c r="Z214" s="245"/>
    </row>
    <row r="215" spans="3:26" ht="14.4">
      <c r="C215" s="245"/>
      <c r="D215" s="245"/>
      <c r="E215" s="245"/>
      <c r="F215" s="245"/>
      <c r="G215" s="245"/>
      <c r="H215" s="245"/>
      <c r="I215" s="245"/>
      <c r="J215" s="245"/>
      <c r="K215" s="245"/>
      <c r="L215" s="245"/>
      <c r="M215" s="245"/>
      <c r="N215" s="335"/>
      <c r="O215" s="245"/>
      <c r="P215" s="245"/>
      <c r="Q215" s="245"/>
      <c r="R215" s="245"/>
      <c r="S215" s="245"/>
      <c r="T215" s="245"/>
      <c r="U215" s="245"/>
      <c r="V215" s="245"/>
      <c r="W215" s="245"/>
      <c r="X215" s="245"/>
      <c r="Y215" s="245"/>
      <c r="Z215" s="245"/>
    </row>
    <row r="216" spans="3:26" ht="14.4">
      <c r="C216" s="245"/>
      <c r="D216" s="245"/>
      <c r="E216" s="245"/>
      <c r="F216" s="245"/>
      <c r="G216" s="245"/>
      <c r="H216" s="245"/>
      <c r="I216" s="245"/>
      <c r="J216" s="245"/>
      <c r="K216" s="245"/>
      <c r="L216" s="245"/>
      <c r="M216" s="245"/>
      <c r="N216" s="335"/>
      <c r="O216" s="245"/>
      <c r="P216" s="245"/>
      <c r="Q216" s="245"/>
      <c r="R216" s="245"/>
      <c r="S216" s="245"/>
      <c r="T216" s="245"/>
      <c r="U216" s="245"/>
      <c r="V216" s="245"/>
      <c r="W216" s="245"/>
      <c r="X216" s="245"/>
      <c r="Y216" s="245"/>
      <c r="Z216" s="245"/>
    </row>
    <row r="217" spans="3:26" ht="14.4">
      <c r="C217" s="245"/>
      <c r="D217" s="245"/>
      <c r="E217" s="245"/>
      <c r="F217" s="245"/>
      <c r="G217" s="245"/>
      <c r="H217" s="245"/>
      <c r="I217" s="245"/>
      <c r="J217" s="245"/>
      <c r="K217" s="245"/>
      <c r="L217" s="245"/>
      <c r="M217" s="245"/>
      <c r="N217" s="335"/>
      <c r="O217" s="245"/>
      <c r="P217" s="245"/>
      <c r="Q217" s="245"/>
      <c r="R217" s="245"/>
      <c r="S217" s="245"/>
      <c r="T217" s="245"/>
      <c r="U217" s="245"/>
      <c r="V217" s="245"/>
      <c r="W217" s="245"/>
      <c r="X217" s="245"/>
      <c r="Y217" s="245"/>
      <c r="Z217" s="245"/>
    </row>
    <row r="218" spans="3:26" ht="14.4">
      <c r="C218" s="245"/>
      <c r="D218" s="245"/>
      <c r="E218" s="245"/>
      <c r="F218" s="245"/>
      <c r="G218" s="245"/>
      <c r="H218" s="245"/>
      <c r="I218" s="245"/>
      <c r="J218" s="245"/>
      <c r="K218" s="245"/>
      <c r="L218" s="245"/>
      <c r="M218" s="245"/>
      <c r="N218" s="335"/>
      <c r="O218" s="245"/>
      <c r="P218" s="245"/>
      <c r="Q218" s="245"/>
      <c r="R218" s="245"/>
      <c r="S218" s="245"/>
      <c r="T218" s="245"/>
      <c r="U218" s="245"/>
      <c r="V218" s="245"/>
      <c r="W218" s="245"/>
      <c r="X218" s="245"/>
      <c r="Y218" s="245"/>
      <c r="Z218" s="245"/>
    </row>
    <row r="219" spans="3:26" ht="14.4">
      <c r="C219" s="245"/>
      <c r="D219" s="245"/>
      <c r="E219" s="245"/>
      <c r="F219" s="245"/>
      <c r="G219" s="245"/>
      <c r="H219" s="245"/>
      <c r="I219" s="245"/>
      <c r="J219" s="245"/>
      <c r="K219" s="245"/>
      <c r="L219" s="245"/>
      <c r="M219" s="245"/>
      <c r="N219" s="335"/>
      <c r="O219" s="245"/>
      <c r="P219" s="245"/>
      <c r="Q219" s="245"/>
      <c r="R219" s="245"/>
      <c r="S219" s="245"/>
      <c r="T219" s="245"/>
      <c r="U219" s="245"/>
      <c r="V219" s="245"/>
      <c r="W219" s="245"/>
      <c r="X219" s="245"/>
      <c r="Y219" s="245"/>
      <c r="Z219" s="245"/>
    </row>
    <row r="220" spans="3:26" ht="14.4">
      <c r="C220" s="245"/>
      <c r="D220" s="245"/>
      <c r="E220" s="245"/>
      <c r="F220" s="245"/>
      <c r="G220" s="245"/>
      <c r="H220" s="245"/>
      <c r="I220" s="245"/>
      <c r="J220" s="245"/>
      <c r="K220" s="245"/>
      <c r="L220" s="245"/>
      <c r="M220" s="245"/>
      <c r="N220" s="335"/>
      <c r="O220" s="245"/>
      <c r="P220" s="245"/>
      <c r="Q220" s="245"/>
      <c r="R220" s="245"/>
      <c r="S220" s="245"/>
      <c r="T220" s="245"/>
      <c r="U220" s="245"/>
      <c r="V220" s="245"/>
      <c r="W220" s="245"/>
      <c r="X220" s="245"/>
      <c r="Y220" s="245"/>
      <c r="Z220" s="245"/>
    </row>
    <row r="221" spans="3:26" ht="14.4">
      <c r="C221" s="245"/>
      <c r="D221" s="245"/>
      <c r="E221" s="245"/>
      <c r="F221" s="245"/>
      <c r="G221" s="245"/>
      <c r="H221" s="245"/>
      <c r="I221" s="245"/>
      <c r="J221" s="245"/>
      <c r="K221" s="245"/>
      <c r="L221" s="245"/>
      <c r="M221" s="245"/>
      <c r="N221" s="335"/>
      <c r="O221" s="245"/>
      <c r="P221" s="245"/>
      <c r="Q221" s="245"/>
      <c r="R221" s="245"/>
      <c r="S221" s="245"/>
      <c r="T221" s="245"/>
      <c r="U221" s="245"/>
      <c r="V221" s="245"/>
      <c r="W221" s="245"/>
      <c r="X221" s="245"/>
      <c r="Y221" s="245"/>
      <c r="Z221" s="245"/>
    </row>
    <row r="222" spans="3:26" ht="14.4">
      <c r="C222" s="245"/>
      <c r="D222" s="245"/>
      <c r="E222" s="245"/>
      <c r="F222" s="245"/>
      <c r="G222" s="245"/>
      <c r="H222" s="245"/>
      <c r="I222" s="245"/>
      <c r="J222" s="245"/>
      <c r="K222" s="245"/>
      <c r="L222" s="245"/>
      <c r="M222" s="245"/>
      <c r="N222" s="335"/>
      <c r="O222" s="245"/>
      <c r="P222" s="245"/>
      <c r="Q222" s="245"/>
      <c r="R222" s="245"/>
      <c r="S222" s="245"/>
      <c r="T222" s="245"/>
      <c r="U222" s="245"/>
      <c r="V222" s="245"/>
      <c r="W222" s="245"/>
      <c r="X222" s="245"/>
      <c r="Y222" s="245"/>
      <c r="Z222" s="245"/>
    </row>
    <row r="223" spans="3:26" ht="14.4">
      <c r="C223" s="245"/>
      <c r="D223" s="245"/>
      <c r="E223" s="245"/>
      <c r="F223" s="245"/>
      <c r="G223" s="245"/>
      <c r="H223" s="245"/>
      <c r="I223" s="245"/>
      <c r="J223" s="245"/>
      <c r="K223" s="245"/>
      <c r="L223" s="245"/>
      <c r="M223" s="245"/>
      <c r="N223" s="335"/>
      <c r="O223" s="245"/>
      <c r="P223" s="245"/>
      <c r="Q223" s="245"/>
      <c r="R223" s="245"/>
      <c r="S223" s="245"/>
      <c r="T223" s="245"/>
      <c r="U223" s="245"/>
      <c r="V223" s="245"/>
      <c r="W223" s="245"/>
      <c r="X223" s="245"/>
      <c r="Y223" s="245"/>
      <c r="Z223" s="245"/>
    </row>
    <row r="224" spans="3:26" ht="14.4">
      <c r="C224" s="245"/>
      <c r="D224" s="245"/>
      <c r="E224" s="245"/>
      <c r="F224" s="245"/>
      <c r="G224" s="245"/>
      <c r="H224" s="245"/>
      <c r="I224" s="245"/>
      <c r="J224" s="245"/>
      <c r="K224" s="245"/>
      <c r="L224" s="245"/>
      <c r="M224" s="245"/>
      <c r="N224" s="335"/>
      <c r="O224" s="245"/>
      <c r="P224" s="245"/>
      <c r="Q224" s="245"/>
      <c r="R224" s="245"/>
      <c r="S224" s="245"/>
      <c r="T224" s="245"/>
      <c r="U224" s="245"/>
      <c r="V224" s="245"/>
      <c r="W224" s="245"/>
      <c r="X224" s="245"/>
      <c r="Y224" s="245"/>
      <c r="Z224" s="245"/>
    </row>
    <row r="225" spans="3:26" ht="14.4">
      <c r="C225" s="245"/>
      <c r="D225" s="245"/>
      <c r="E225" s="245"/>
      <c r="F225" s="245"/>
      <c r="G225" s="245"/>
      <c r="H225" s="245"/>
      <c r="I225" s="245"/>
      <c r="J225" s="245"/>
      <c r="K225" s="245"/>
      <c r="L225" s="245"/>
      <c r="M225" s="245"/>
      <c r="N225" s="335"/>
      <c r="O225" s="245"/>
      <c r="P225" s="245"/>
      <c r="Q225" s="245"/>
      <c r="R225" s="245"/>
      <c r="S225" s="245"/>
      <c r="T225" s="245"/>
      <c r="U225" s="245"/>
      <c r="V225" s="245"/>
      <c r="W225" s="245"/>
      <c r="X225" s="245"/>
      <c r="Y225" s="245"/>
      <c r="Z225" s="245"/>
    </row>
    <row r="226" spans="3:26" ht="14.4">
      <c r="C226" s="245"/>
      <c r="D226" s="245"/>
      <c r="E226" s="245"/>
      <c r="F226" s="245"/>
      <c r="G226" s="245"/>
      <c r="H226" s="245"/>
      <c r="I226" s="245"/>
      <c r="J226" s="245"/>
      <c r="K226" s="245"/>
      <c r="L226" s="245"/>
      <c r="M226" s="245"/>
      <c r="N226" s="335"/>
      <c r="O226" s="245"/>
      <c r="P226" s="245"/>
      <c r="Q226" s="245"/>
      <c r="R226" s="245"/>
      <c r="S226" s="245"/>
      <c r="T226" s="245"/>
      <c r="U226" s="245"/>
      <c r="V226" s="245"/>
      <c r="W226" s="245"/>
      <c r="X226" s="245"/>
      <c r="Y226" s="245"/>
      <c r="Z226" s="245"/>
    </row>
    <row r="227" spans="3:26" ht="14.4">
      <c r="C227" s="245"/>
      <c r="D227" s="245"/>
      <c r="E227" s="245"/>
      <c r="F227" s="245"/>
      <c r="G227" s="245"/>
      <c r="H227" s="245"/>
      <c r="I227" s="245"/>
      <c r="J227" s="245"/>
      <c r="K227" s="245"/>
      <c r="L227" s="245"/>
      <c r="M227" s="245"/>
      <c r="N227" s="335"/>
      <c r="O227" s="245"/>
      <c r="P227" s="245"/>
      <c r="Q227" s="245"/>
      <c r="R227" s="245"/>
      <c r="S227" s="245"/>
      <c r="T227" s="245"/>
      <c r="U227" s="245"/>
      <c r="V227" s="245"/>
      <c r="W227" s="245"/>
      <c r="X227" s="245"/>
      <c r="Y227" s="245"/>
      <c r="Z227" s="245"/>
    </row>
    <row r="228" spans="3:26" ht="14.4">
      <c r="C228" s="245"/>
      <c r="D228" s="245"/>
      <c r="E228" s="245"/>
      <c r="F228" s="245"/>
      <c r="G228" s="245"/>
      <c r="H228" s="245"/>
      <c r="I228" s="245"/>
      <c r="J228" s="245"/>
      <c r="K228" s="245"/>
      <c r="L228" s="245"/>
      <c r="M228" s="245"/>
      <c r="N228" s="335"/>
      <c r="O228" s="245"/>
      <c r="P228" s="245"/>
      <c r="Q228" s="245"/>
      <c r="R228" s="245"/>
      <c r="S228" s="245"/>
      <c r="T228" s="245"/>
      <c r="U228" s="245"/>
      <c r="V228" s="245"/>
      <c r="W228" s="245"/>
      <c r="X228" s="245"/>
      <c r="Y228" s="245"/>
      <c r="Z228" s="245"/>
    </row>
    <row r="229" spans="3:26" ht="14.4">
      <c r="C229" s="245"/>
      <c r="D229" s="245"/>
      <c r="E229" s="245"/>
      <c r="F229" s="245"/>
      <c r="G229" s="245"/>
      <c r="H229" s="245"/>
      <c r="I229" s="245"/>
      <c r="J229" s="245"/>
      <c r="K229" s="245"/>
      <c r="L229" s="245"/>
      <c r="M229" s="245"/>
      <c r="N229" s="335"/>
      <c r="O229" s="245"/>
      <c r="P229" s="245"/>
      <c r="Q229" s="245"/>
      <c r="R229" s="245"/>
      <c r="S229" s="245"/>
      <c r="T229" s="245"/>
      <c r="U229" s="245"/>
      <c r="V229" s="245"/>
      <c r="W229" s="245"/>
      <c r="X229" s="245"/>
      <c r="Y229" s="245"/>
      <c r="Z229" s="245"/>
    </row>
    <row r="230" spans="3:26" ht="14.4">
      <c r="C230" s="245"/>
      <c r="D230" s="245"/>
      <c r="E230" s="245"/>
      <c r="F230" s="245"/>
      <c r="G230" s="245"/>
      <c r="H230" s="245"/>
      <c r="I230" s="245"/>
      <c r="J230" s="245"/>
      <c r="K230" s="245"/>
      <c r="L230" s="245"/>
      <c r="M230" s="245"/>
      <c r="N230" s="335"/>
      <c r="O230" s="245"/>
      <c r="P230" s="245"/>
      <c r="Q230" s="245"/>
      <c r="R230" s="245"/>
      <c r="S230" s="245"/>
      <c r="T230" s="245"/>
      <c r="U230" s="245"/>
      <c r="V230" s="245"/>
      <c r="W230" s="245"/>
      <c r="X230" s="245"/>
      <c r="Y230" s="245"/>
      <c r="Z230" s="245"/>
    </row>
    <row r="231" spans="3:26" ht="14.4">
      <c r="C231" s="245"/>
      <c r="D231" s="245"/>
      <c r="E231" s="245"/>
      <c r="F231" s="245"/>
      <c r="G231" s="245"/>
      <c r="H231" s="245"/>
      <c r="I231" s="245"/>
      <c r="J231" s="245"/>
      <c r="K231" s="245"/>
      <c r="L231" s="245"/>
      <c r="M231" s="245"/>
      <c r="N231" s="335"/>
      <c r="O231" s="245"/>
      <c r="P231" s="245"/>
      <c r="Q231" s="245"/>
      <c r="R231" s="245"/>
      <c r="S231" s="245"/>
      <c r="T231" s="245"/>
      <c r="U231" s="245"/>
      <c r="V231" s="245"/>
      <c r="W231" s="245"/>
      <c r="X231" s="245"/>
      <c r="Y231" s="245"/>
      <c r="Z231" s="245"/>
    </row>
    <row r="232" spans="3:26" ht="14.4">
      <c r="C232" s="245"/>
      <c r="D232" s="245"/>
      <c r="E232" s="245"/>
      <c r="F232" s="245"/>
      <c r="G232" s="245"/>
      <c r="H232" s="245"/>
      <c r="I232" s="245"/>
      <c r="J232" s="245"/>
      <c r="K232" s="245"/>
      <c r="L232" s="245"/>
      <c r="M232" s="245"/>
      <c r="N232" s="335"/>
      <c r="O232" s="245"/>
      <c r="P232" s="245"/>
      <c r="Q232" s="245"/>
      <c r="R232" s="245"/>
      <c r="S232" s="245"/>
      <c r="T232" s="245"/>
      <c r="U232" s="245"/>
      <c r="V232" s="245"/>
      <c r="W232" s="245"/>
      <c r="X232" s="245"/>
      <c r="Y232" s="245"/>
      <c r="Z232" s="245"/>
    </row>
    <row r="233" spans="3:26" ht="14.4">
      <c r="C233" s="245"/>
      <c r="D233" s="245"/>
      <c r="E233" s="245"/>
      <c r="F233" s="245"/>
      <c r="G233" s="245"/>
      <c r="H233" s="245"/>
      <c r="I233" s="245"/>
      <c r="J233" s="245"/>
      <c r="K233" s="245"/>
      <c r="L233" s="245"/>
      <c r="M233" s="245"/>
      <c r="N233" s="335"/>
      <c r="O233" s="245"/>
      <c r="P233" s="245"/>
      <c r="Q233" s="245"/>
      <c r="R233" s="245"/>
      <c r="S233" s="245"/>
      <c r="T233" s="245"/>
      <c r="U233" s="245"/>
      <c r="V233" s="245"/>
      <c r="W233" s="245"/>
      <c r="X233" s="245"/>
      <c r="Y233" s="245"/>
      <c r="Z233" s="245"/>
    </row>
    <row r="234" spans="3:26" ht="14.4">
      <c r="C234" s="245"/>
      <c r="D234" s="245"/>
      <c r="E234" s="245"/>
      <c r="F234" s="245"/>
      <c r="G234" s="245"/>
      <c r="H234" s="245"/>
      <c r="I234" s="245"/>
      <c r="J234" s="245"/>
      <c r="K234" s="245"/>
      <c r="L234" s="245"/>
      <c r="M234" s="245"/>
      <c r="N234" s="335"/>
      <c r="O234" s="245"/>
      <c r="P234" s="245"/>
      <c r="Q234" s="245"/>
      <c r="R234" s="245"/>
      <c r="S234" s="245"/>
      <c r="T234" s="245"/>
      <c r="U234" s="245"/>
      <c r="V234" s="245"/>
      <c r="W234" s="245"/>
      <c r="X234" s="245"/>
      <c r="Y234" s="245"/>
      <c r="Z234" s="245"/>
    </row>
    <row r="235" spans="3:26" ht="14.4">
      <c r="C235" s="245"/>
      <c r="D235" s="245"/>
      <c r="E235" s="245"/>
      <c r="F235" s="245"/>
      <c r="G235" s="245"/>
      <c r="H235" s="245"/>
      <c r="I235" s="245"/>
      <c r="J235" s="245"/>
      <c r="K235" s="245"/>
      <c r="L235" s="245"/>
      <c r="M235" s="245"/>
      <c r="N235" s="335"/>
      <c r="O235" s="245"/>
      <c r="P235" s="245"/>
      <c r="Q235" s="245"/>
      <c r="R235" s="245"/>
      <c r="S235" s="245"/>
      <c r="T235" s="245"/>
      <c r="U235" s="245"/>
      <c r="V235" s="245"/>
      <c r="W235" s="245"/>
      <c r="X235" s="245"/>
      <c r="Y235" s="245"/>
      <c r="Z235" s="245"/>
    </row>
    <row r="236" spans="3:26" ht="14.4">
      <c r="C236" s="245"/>
      <c r="D236" s="245"/>
      <c r="E236" s="245"/>
      <c r="F236" s="245"/>
      <c r="G236" s="245"/>
      <c r="H236" s="245"/>
      <c r="I236" s="245"/>
      <c r="J236" s="245"/>
      <c r="K236" s="245"/>
      <c r="L236" s="245"/>
      <c r="M236" s="245"/>
      <c r="N236" s="335"/>
      <c r="O236" s="245"/>
      <c r="P236" s="245"/>
      <c r="Q236" s="245"/>
      <c r="R236" s="245"/>
      <c r="S236" s="245"/>
      <c r="T236" s="245"/>
      <c r="U236" s="245"/>
      <c r="V236" s="245"/>
      <c r="W236" s="245"/>
      <c r="X236" s="245"/>
      <c r="Y236" s="245"/>
      <c r="Z236" s="245"/>
    </row>
    <row r="237" spans="3:26" ht="14.4">
      <c r="C237" s="245"/>
      <c r="D237" s="245"/>
      <c r="E237" s="245"/>
      <c r="F237" s="245"/>
      <c r="G237" s="245"/>
      <c r="H237" s="245"/>
      <c r="I237" s="245"/>
      <c r="J237" s="245"/>
      <c r="K237" s="245"/>
      <c r="L237" s="245"/>
      <c r="M237" s="245"/>
      <c r="N237" s="335"/>
      <c r="O237" s="245"/>
      <c r="P237" s="245"/>
      <c r="Q237" s="245"/>
      <c r="R237" s="245"/>
      <c r="S237" s="245"/>
      <c r="T237" s="245"/>
      <c r="U237" s="245"/>
      <c r="V237" s="245"/>
      <c r="W237" s="245"/>
      <c r="X237" s="245"/>
      <c r="Y237" s="245"/>
      <c r="Z237" s="245"/>
    </row>
    <row r="238" spans="3:26" ht="14.4">
      <c r="C238" s="245"/>
      <c r="D238" s="245"/>
      <c r="E238" s="245"/>
      <c r="F238" s="245"/>
      <c r="G238" s="245"/>
      <c r="H238" s="245"/>
      <c r="I238" s="245"/>
      <c r="J238" s="245"/>
      <c r="K238" s="245"/>
      <c r="L238" s="245"/>
      <c r="M238" s="245"/>
      <c r="N238" s="335"/>
      <c r="O238" s="245"/>
      <c r="P238" s="245"/>
      <c r="Q238" s="245"/>
      <c r="R238" s="245"/>
      <c r="S238" s="245"/>
      <c r="T238" s="245"/>
      <c r="U238" s="245"/>
      <c r="V238" s="245"/>
      <c r="W238" s="245"/>
      <c r="X238" s="245"/>
      <c r="Y238" s="245"/>
      <c r="Z238" s="245"/>
    </row>
    <row r="239" spans="3:26" ht="14.4">
      <c r="C239" s="245"/>
      <c r="D239" s="245"/>
      <c r="E239" s="245"/>
      <c r="F239" s="245"/>
      <c r="G239" s="245"/>
      <c r="H239" s="245"/>
      <c r="I239" s="245"/>
      <c r="J239" s="245"/>
      <c r="K239" s="245"/>
      <c r="L239" s="245"/>
      <c r="M239" s="245"/>
      <c r="N239" s="335"/>
      <c r="O239" s="245"/>
      <c r="P239" s="245"/>
      <c r="Q239" s="245"/>
      <c r="R239" s="245"/>
      <c r="S239" s="245"/>
      <c r="T239" s="245"/>
      <c r="U239" s="245"/>
      <c r="V239" s="245"/>
      <c r="W239" s="245"/>
      <c r="X239" s="245"/>
      <c r="Y239" s="245"/>
      <c r="Z239" s="245"/>
    </row>
    <row r="240" spans="3:26" ht="14.4">
      <c r="C240" s="245"/>
      <c r="D240" s="245"/>
      <c r="E240" s="245"/>
      <c r="F240" s="245"/>
      <c r="G240" s="245"/>
      <c r="H240" s="245"/>
      <c r="I240" s="245"/>
      <c r="J240" s="245"/>
      <c r="K240" s="245"/>
      <c r="L240" s="245"/>
      <c r="M240" s="245"/>
      <c r="N240" s="335"/>
      <c r="O240" s="245"/>
      <c r="P240" s="245"/>
      <c r="Q240" s="245"/>
      <c r="R240" s="245"/>
      <c r="S240" s="245"/>
      <c r="T240" s="245"/>
      <c r="U240" s="245"/>
      <c r="V240" s="245"/>
      <c r="W240" s="245"/>
      <c r="X240" s="245"/>
      <c r="Y240" s="245"/>
      <c r="Z240" s="245"/>
    </row>
    <row r="241" spans="3:26" ht="14.4">
      <c r="C241" s="245"/>
      <c r="D241" s="245"/>
      <c r="E241" s="245"/>
      <c r="F241" s="245"/>
      <c r="G241" s="245"/>
      <c r="H241" s="245"/>
      <c r="I241" s="245"/>
      <c r="J241" s="245"/>
      <c r="K241" s="245"/>
      <c r="L241" s="245"/>
      <c r="M241" s="245"/>
      <c r="N241" s="335"/>
      <c r="O241" s="245"/>
      <c r="P241" s="245"/>
      <c r="Q241" s="245"/>
      <c r="R241" s="245"/>
      <c r="S241" s="245"/>
      <c r="T241" s="245"/>
      <c r="U241" s="245"/>
      <c r="V241" s="245"/>
      <c r="W241" s="245"/>
      <c r="X241" s="245"/>
      <c r="Y241" s="245"/>
      <c r="Z241" s="245"/>
    </row>
    <row r="242" spans="3:26" ht="14.4">
      <c r="C242" s="245"/>
      <c r="D242" s="245"/>
      <c r="E242" s="245"/>
      <c r="F242" s="245"/>
      <c r="G242" s="245"/>
      <c r="H242" s="245"/>
      <c r="I242" s="245"/>
      <c r="J242" s="245"/>
      <c r="K242" s="245"/>
      <c r="L242" s="245"/>
      <c r="M242" s="245"/>
      <c r="N242" s="335"/>
      <c r="O242" s="245"/>
      <c r="P242" s="245"/>
      <c r="Q242" s="245"/>
      <c r="R242" s="245"/>
      <c r="S242" s="245"/>
      <c r="T242" s="245"/>
      <c r="U242" s="245"/>
      <c r="V242" s="245"/>
      <c r="W242" s="245"/>
      <c r="X242" s="245"/>
      <c r="Y242" s="245"/>
      <c r="Z242" s="245"/>
    </row>
    <row r="243" spans="3:26" ht="14.4">
      <c r="C243" s="245"/>
      <c r="D243" s="245"/>
      <c r="E243" s="245"/>
      <c r="F243" s="245"/>
      <c r="G243" s="245"/>
      <c r="H243" s="245"/>
      <c r="I243" s="245"/>
      <c r="J243" s="245"/>
      <c r="K243" s="245"/>
      <c r="L243" s="245"/>
      <c r="M243" s="245"/>
      <c r="N243" s="335"/>
      <c r="O243" s="245"/>
      <c r="P243" s="245"/>
      <c r="Q243" s="245"/>
      <c r="R243" s="245"/>
      <c r="S243" s="245"/>
      <c r="T243" s="245"/>
      <c r="U243" s="245"/>
      <c r="V243" s="245"/>
      <c r="W243" s="245"/>
      <c r="X243" s="245"/>
      <c r="Y243" s="245"/>
      <c r="Z243" s="245"/>
    </row>
    <row r="244" spans="3:26" ht="14.4">
      <c r="C244" s="245"/>
      <c r="D244" s="245"/>
      <c r="E244" s="245"/>
      <c r="F244" s="245"/>
      <c r="G244" s="245"/>
      <c r="H244" s="245"/>
      <c r="I244" s="245"/>
      <c r="J244" s="245"/>
      <c r="K244" s="245"/>
      <c r="L244" s="245"/>
      <c r="M244" s="245"/>
      <c r="N244" s="335"/>
      <c r="O244" s="245"/>
      <c r="P244" s="245"/>
      <c r="Q244" s="245"/>
      <c r="R244" s="245"/>
      <c r="S244" s="245"/>
      <c r="T244" s="245"/>
      <c r="U244" s="245"/>
      <c r="V244" s="245"/>
      <c r="W244" s="245"/>
      <c r="X244" s="245"/>
      <c r="Y244" s="245"/>
      <c r="Z244" s="245"/>
    </row>
    <row r="245" spans="3:26" ht="14.4">
      <c r="C245" s="245"/>
      <c r="D245" s="245"/>
      <c r="E245" s="245"/>
      <c r="F245" s="245"/>
      <c r="G245" s="245"/>
      <c r="H245" s="245"/>
      <c r="I245" s="245"/>
      <c r="J245" s="245"/>
      <c r="K245" s="245"/>
      <c r="L245" s="245"/>
      <c r="M245" s="245"/>
      <c r="N245" s="335"/>
      <c r="O245" s="245"/>
      <c r="P245" s="245"/>
      <c r="Q245" s="245"/>
      <c r="R245" s="245"/>
      <c r="S245" s="245"/>
      <c r="T245" s="245"/>
      <c r="U245" s="245"/>
      <c r="V245" s="245"/>
      <c r="W245" s="245"/>
      <c r="X245" s="245"/>
      <c r="Y245" s="245"/>
      <c r="Z245" s="245"/>
    </row>
    <row r="246" spans="3:26" ht="14.4">
      <c r="C246" s="245"/>
      <c r="D246" s="245"/>
      <c r="E246" s="245"/>
      <c r="F246" s="245"/>
      <c r="G246" s="245"/>
      <c r="H246" s="245"/>
      <c r="I246" s="245"/>
      <c r="J246" s="245"/>
      <c r="K246" s="245"/>
      <c r="L246" s="245"/>
      <c r="M246" s="245"/>
      <c r="N246" s="335"/>
      <c r="O246" s="245"/>
      <c r="P246" s="245"/>
      <c r="Q246" s="245"/>
      <c r="R246" s="245"/>
      <c r="S246" s="245"/>
      <c r="T246" s="245"/>
      <c r="U246" s="245"/>
      <c r="V246" s="245"/>
      <c r="W246" s="245"/>
      <c r="X246" s="245"/>
      <c r="Y246" s="245"/>
      <c r="Z246" s="245"/>
    </row>
    <row r="247" spans="3:26" ht="14.4">
      <c r="C247" s="245"/>
      <c r="D247" s="245"/>
      <c r="E247" s="245"/>
      <c r="F247" s="245"/>
      <c r="G247" s="245"/>
      <c r="H247" s="245"/>
      <c r="I247" s="245"/>
      <c r="J247" s="245"/>
      <c r="K247" s="245"/>
      <c r="L247" s="245"/>
      <c r="M247" s="245"/>
      <c r="N247" s="335"/>
      <c r="O247" s="245"/>
      <c r="P247" s="245"/>
      <c r="Q247" s="245"/>
      <c r="R247" s="245"/>
      <c r="S247" s="245"/>
      <c r="T247" s="245"/>
      <c r="U247" s="245"/>
      <c r="V247" s="245"/>
      <c r="W247" s="245"/>
      <c r="X247" s="245"/>
      <c r="Y247" s="245"/>
      <c r="Z247" s="245"/>
    </row>
    <row r="248" spans="3:26" ht="14.4">
      <c r="C248" s="245"/>
      <c r="D248" s="245"/>
      <c r="E248" s="245"/>
      <c r="F248" s="245"/>
      <c r="G248" s="245"/>
      <c r="H248" s="245"/>
      <c r="I248" s="245"/>
      <c r="J248" s="245"/>
      <c r="K248" s="245"/>
      <c r="L248" s="245"/>
      <c r="M248" s="245"/>
      <c r="N248" s="335"/>
      <c r="O248" s="245"/>
      <c r="P248" s="245"/>
      <c r="Q248" s="245"/>
      <c r="R248" s="245"/>
      <c r="S248" s="245"/>
      <c r="T248" s="245"/>
      <c r="U248" s="245"/>
      <c r="V248" s="245"/>
      <c r="W248" s="245"/>
      <c r="X248" s="245"/>
      <c r="Y248" s="245"/>
      <c r="Z248" s="245"/>
    </row>
    <row r="249" spans="3:26" ht="14.4">
      <c r="C249" s="245"/>
      <c r="D249" s="245"/>
      <c r="E249" s="245"/>
      <c r="F249" s="245"/>
      <c r="G249" s="245"/>
      <c r="H249" s="245"/>
      <c r="I249" s="245"/>
      <c r="J249" s="245"/>
      <c r="K249" s="245"/>
      <c r="L249" s="245"/>
      <c r="M249" s="245"/>
      <c r="N249" s="335"/>
      <c r="O249" s="245"/>
      <c r="P249" s="245"/>
      <c r="Q249" s="245"/>
      <c r="R249" s="245"/>
      <c r="S249" s="245"/>
      <c r="T249" s="245"/>
      <c r="U249" s="245"/>
      <c r="V249" s="245"/>
      <c r="W249" s="245"/>
      <c r="X249" s="245"/>
      <c r="Y249" s="245"/>
      <c r="Z249" s="245"/>
    </row>
    <row r="250" spans="3:26" ht="14.4">
      <c r="C250" s="245"/>
      <c r="D250" s="245"/>
      <c r="E250" s="245"/>
      <c r="F250" s="245"/>
      <c r="G250" s="245"/>
      <c r="H250" s="245"/>
      <c r="I250" s="245"/>
      <c r="J250" s="245"/>
      <c r="K250" s="245"/>
      <c r="L250" s="245"/>
      <c r="M250" s="245"/>
      <c r="N250" s="335"/>
      <c r="O250" s="245"/>
      <c r="P250" s="245"/>
      <c r="Q250" s="245"/>
      <c r="R250" s="245"/>
      <c r="S250" s="245"/>
      <c r="T250" s="245"/>
      <c r="U250" s="245"/>
      <c r="V250" s="245"/>
      <c r="W250" s="245"/>
      <c r="X250" s="245"/>
      <c r="Y250" s="245"/>
      <c r="Z250" s="245"/>
    </row>
    <row r="251" spans="3:26" ht="14.4">
      <c r="C251" s="245"/>
      <c r="D251" s="245"/>
      <c r="E251" s="245"/>
      <c r="F251" s="245"/>
      <c r="G251" s="245"/>
      <c r="H251" s="245"/>
      <c r="I251" s="245"/>
      <c r="J251" s="245"/>
      <c r="K251" s="245"/>
      <c r="L251" s="245"/>
      <c r="M251" s="245"/>
      <c r="N251" s="335"/>
      <c r="O251" s="245"/>
      <c r="P251" s="245"/>
      <c r="Q251" s="245"/>
      <c r="R251" s="245"/>
      <c r="S251" s="245"/>
      <c r="T251" s="245"/>
      <c r="U251" s="245"/>
      <c r="V251" s="245"/>
      <c r="W251" s="245"/>
      <c r="X251" s="245"/>
      <c r="Y251" s="245"/>
      <c r="Z251" s="245"/>
    </row>
    <row r="252" spans="3:26" ht="14.4">
      <c r="C252" s="245"/>
      <c r="D252" s="245"/>
      <c r="E252" s="245"/>
      <c r="F252" s="245"/>
      <c r="G252" s="245"/>
      <c r="H252" s="245"/>
      <c r="I252" s="245"/>
      <c r="J252" s="245"/>
      <c r="K252" s="245"/>
      <c r="L252" s="245"/>
      <c r="M252" s="245"/>
      <c r="N252" s="335"/>
      <c r="O252" s="245"/>
      <c r="P252" s="245"/>
      <c r="Q252" s="245"/>
      <c r="R252" s="245"/>
      <c r="S252" s="245"/>
      <c r="T252" s="245"/>
      <c r="U252" s="245"/>
      <c r="V252" s="245"/>
      <c r="W252" s="245"/>
      <c r="X252" s="245"/>
      <c r="Y252" s="245"/>
      <c r="Z252" s="245"/>
    </row>
    <row r="253" spans="3:26" ht="14.4">
      <c r="C253" s="245"/>
      <c r="D253" s="245"/>
      <c r="E253" s="245"/>
      <c r="F253" s="245"/>
      <c r="G253" s="245"/>
      <c r="H253" s="245"/>
      <c r="I253" s="245"/>
      <c r="J253" s="245"/>
      <c r="K253" s="245"/>
      <c r="L253" s="245"/>
      <c r="M253" s="245"/>
      <c r="N253" s="335"/>
      <c r="O253" s="245"/>
      <c r="P253" s="245"/>
      <c r="Q253" s="245"/>
      <c r="R253" s="245"/>
      <c r="S253" s="245"/>
      <c r="T253" s="245"/>
      <c r="U253" s="245"/>
      <c r="V253" s="245"/>
      <c r="W253" s="245"/>
      <c r="X253" s="245"/>
      <c r="Y253" s="245"/>
      <c r="Z253" s="245"/>
    </row>
    <row r="254" spans="3:26" ht="14.4">
      <c r="C254" s="245"/>
      <c r="D254" s="245"/>
      <c r="E254" s="245"/>
      <c r="F254" s="245"/>
      <c r="G254" s="245"/>
      <c r="H254" s="245"/>
      <c r="I254" s="245"/>
      <c r="J254" s="245"/>
      <c r="K254" s="245"/>
      <c r="L254" s="245"/>
      <c r="M254" s="245"/>
      <c r="N254" s="335"/>
      <c r="O254" s="245"/>
      <c r="P254" s="245"/>
      <c r="Q254" s="245"/>
      <c r="R254" s="245"/>
      <c r="S254" s="245"/>
      <c r="T254" s="245"/>
      <c r="U254" s="245"/>
      <c r="V254" s="245"/>
      <c r="W254" s="245"/>
      <c r="X254" s="245"/>
      <c r="Y254" s="245"/>
      <c r="Z254" s="245"/>
    </row>
    <row r="255" spans="3:26" ht="14.4">
      <c r="C255" s="245"/>
      <c r="D255" s="245"/>
      <c r="E255" s="245"/>
      <c r="F255" s="245"/>
      <c r="G255" s="245"/>
      <c r="H255" s="245"/>
      <c r="I255" s="245"/>
      <c r="J255" s="245"/>
      <c r="K255" s="245"/>
      <c r="L255" s="245"/>
      <c r="M255" s="245"/>
      <c r="N255" s="335"/>
      <c r="O255" s="245"/>
      <c r="P255" s="245"/>
      <c r="Q255" s="245"/>
      <c r="R255" s="245"/>
      <c r="S255" s="245"/>
      <c r="T255" s="245"/>
      <c r="U255" s="245"/>
      <c r="V255" s="245"/>
      <c r="W255" s="245"/>
      <c r="X255" s="245"/>
      <c r="Y255" s="245"/>
      <c r="Z255" s="245"/>
    </row>
    <row r="256" spans="3:26" ht="14.4">
      <c r="C256" s="245"/>
      <c r="D256" s="245"/>
      <c r="E256" s="245"/>
      <c r="F256" s="245"/>
      <c r="G256" s="245"/>
      <c r="H256" s="245"/>
      <c r="I256" s="245"/>
      <c r="J256" s="245"/>
      <c r="K256" s="245"/>
      <c r="L256" s="245"/>
      <c r="M256" s="245"/>
      <c r="N256" s="335"/>
      <c r="O256" s="245"/>
      <c r="P256" s="245"/>
      <c r="Q256" s="245"/>
      <c r="R256" s="245"/>
      <c r="S256" s="245"/>
      <c r="T256" s="245"/>
      <c r="U256" s="245"/>
      <c r="V256" s="245"/>
      <c r="W256" s="245"/>
      <c r="X256" s="245"/>
      <c r="Y256" s="245"/>
      <c r="Z256" s="245"/>
    </row>
    <row r="257" spans="3:26" ht="14.4">
      <c r="C257" s="245"/>
      <c r="D257" s="245"/>
      <c r="E257" s="245"/>
      <c r="F257" s="245"/>
      <c r="G257" s="245"/>
      <c r="H257" s="245"/>
      <c r="I257" s="245"/>
      <c r="J257" s="245"/>
      <c r="K257" s="245"/>
      <c r="L257" s="245"/>
      <c r="M257" s="245"/>
      <c r="N257" s="335"/>
      <c r="O257" s="245"/>
      <c r="P257" s="245"/>
      <c r="Q257" s="245"/>
      <c r="R257" s="245"/>
      <c r="S257" s="245"/>
      <c r="T257" s="245"/>
      <c r="U257" s="245"/>
      <c r="V257" s="245"/>
      <c r="W257" s="245"/>
      <c r="X257" s="245"/>
      <c r="Y257" s="245"/>
      <c r="Z257" s="245"/>
    </row>
    <row r="258" spans="3:26" ht="14.4">
      <c r="C258" s="245"/>
      <c r="D258" s="245"/>
      <c r="E258" s="245"/>
      <c r="F258" s="245"/>
      <c r="G258" s="245"/>
      <c r="H258" s="245"/>
      <c r="I258" s="245"/>
      <c r="J258" s="245"/>
      <c r="K258" s="245"/>
      <c r="L258" s="245"/>
      <c r="M258" s="245"/>
      <c r="N258" s="335"/>
      <c r="O258" s="245"/>
      <c r="P258" s="245"/>
      <c r="Q258" s="245"/>
      <c r="R258" s="245"/>
      <c r="S258" s="245"/>
      <c r="T258" s="245"/>
      <c r="U258" s="245"/>
      <c r="V258" s="245"/>
      <c r="W258" s="245"/>
      <c r="X258" s="245"/>
      <c r="Y258" s="245"/>
      <c r="Z258" s="245"/>
    </row>
    <row r="259" spans="3:26" ht="14.4">
      <c r="C259" s="245"/>
      <c r="D259" s="245"/>
      <c r="E259" s="245"/>
      <c r="F259" s="245"/>
      <c r="G259" s="245"/>
      <c r="H259" s="245"/>
      <c r="I259" s="245"/>
      <c r="J259" s="245"/>
      <c r="K259" s="245"/>
      <c r="L259" s="245"/>
      <c r="M259" s="245"/>
      <c r="N259" s="335"/>
      <c r="O259" s="245"/>
      <c r="P259" s="245"/>
      <c r="Q259" s="245"/>
      <c r="R259" s="245"/>
      <c r="S259" s="245"/>
      <c r="T259" s="245"/>
      <c r="U259" s="245"/>
      <c r="V259" s="245"/>
      <c r="W259" s="245"/>
      <c r="X259" s="245"/>
      <c r="Y259" s="245"/>
      <c r="Z259" s="245"/>
    </row>
    <row r="260" spans="3:26" ht="14.4">
      <c r="C260" s="245"/>
      <c r="D260" s="245"/>
      <c r="E260" s="245"/>
      <c r="F260" s="245"/>
      <c r="G260" s="245"/>
      <c r="H260" s="245"/>
      <c r="I260" s="245"/>
      <c r="J260" s="245"/>
      <c r="K260" s="245"/>
      <c r="L260" s="245"/>
      <c r="M260" s="245"/>
      <c r="N260" s="335"/>
      <c r="O260" s="245"/>
      <c r="P260" s="245"/>
      <c r="Q260" s="245"/>
      <c r="R260" s="245"/>
      <c r="S260" s="245"/>
      <c r="T260" s="245"/>
      <c r="U260" s="245"/>
      <c r="V260" s="245"/>
      <c r="W260" s="245"/>
      <c r="X260" s="245"/>
      <c r="Y260" s="245"/>
      <c r="Z260" s="245"/>
    </row>
    <row r="261" spans="3:26" ht="14.4">
      <c r="C261" s="245"/>
      <c r="D261" s="245"/>
      <c r="E261" s="245"/>
      <c r="F261" s="245"/>
      <c r="G261" s="245"/>
      <c r="H261" s="245"/>
      <c r="I261" s="245"/>
      <c r="J261" s="245"/>
      <c r="K261" s="245"/>
      <c r="L261" s="245"/>
      <c r="M261" s="245"/>
      <c r="N261" s="335"/>
      <c r="O261" s="245"/>
      <c r="P261" s="245"/>
      <c r="Q261" s="245"/>
      <c r="R261" s="245"/>
      <c r="S261" s="245"/>
      <c r="T261" s="245"/>
      <c r="U261" s="245"/>
      <c r="V261" s="245"/>
      <c r="W261" s="245"/>
      <c r="X261" s="245"/>
      <c r="Y261" s="245"/>
      <c r="Z261" s="245"/>
    </row>
    <row r="262" spans="3:26" ht="14.4">
      <c r="C262" s="245"/>
      <c r="D262" s="245"/>
      <c r="E262" s="245"/>
      <c r="F262" s="245"/>
      <c r="G262" s="245"/>
      <c r="H262" s="245"/>
      <c r="I262" s="245"/>
      <c r="J262" s="245"/>
      <c r="K262" s="245"/>
      <c r="L262" s="245"/>
      <c r="M262" s="245"/>
      <c r="N262" s="335"/>
      <c r="O262" s="245"/>
      <c r="P262" s="245"/>
      <c r="Q262" s="245"/>
      <c r="R262" s="245"/>
      <c r="S262" s="245"/>
      <c r="T262" s="245"/>
      <c r="U262" s="245"/>
      <c r="V262" s="245"/>
      <c r="W262" s="245"/>
      <c r="X262" s="245"/>
      <c r="Y262" s="245"/>
      <c r="Z262" s="245"/>
    </row>
    <row r="263" spans="3:26" ht="14.4">
      <c r="C263" s="245"/>
      <c r="D263" s="245"/>
      <c r="E263" s="245"/>
      <c r="F263" s="245"/>
      <c r="G263" s="245"/>
      <c r="H263" s="245"/>
      <c r="I263" s="245"/>
      <c r="J263" s="245"/>
      <c r="K263" s="245"/>
      <c r="L263" s="245"/>
      <c r="M263" s="245"/>
      <c r="N263" s="335"/>
      <c r="O263" s="245"/>
      <c r="P263" s="245"/>
      <c r="Q263" s="245"/>
      <c r="R263" s="245"/>
      <c r="S263" s="245"/>
      <c r="T263" s="245"/>
      <c r="U263" s="245"/>
      <c r="V263" s="245"/>
      <c r="W263" s="245"/>
      <c r="X263" s="245"/>
      <c r="Y263" s="245"/>
      <c r="Z263" s="245"/>
    </row>
    <row r="264" spans="3:26" ht="14.4">
      <c r="C264" s="245"/>
      <c r="D264" s="245"/>
      <c r="E264" s="245"/>
      <c r="F264" s="245"/>
      <c r="G264" s="245"/>
      <c r="H264" s="245"/>
      <c r="I264" s="245"/>
      <c r="J264" s="245"/>
      <c r="K264" s="245"/>
      <c r="L264" s="245"/>
      <c r="M264" s="245"/>
      <c r="N264" s="335"/>
      <c r="O264" s="245"/>
      <c r="P264" s="245"/>
      <c r="Q264" s="245"/>
      <c r="R264" s="245"/>
      <c r="S264" s="245"/>
      <c r="T264" s="245"/>
      <c r="U264" s="245"/>
      <c r="V264" s="245"/>
      <c r="W264" s="245"/>
      <c r="X264" s="245"/>
      <c r="Y264" s="245"/>
      <c r="Z264" s="245"/>
    </row>
    <row r="265" spans="3:26" ht="14.4">
      <c r="C265" s="245"/>
      <c r="D265" s="245"/>
      <c r="E265" s="245"/>
      <c r="F265" s="245"/>
      <c r="G265" s="245"/>
      <c r="H265" s="245"/>
      <c r="I265" s="245"/>
      <c r="J265" s="245"/>
      <c r="K265" s="245"/>
      <c r="L265" s="245"/>
      <c r="M265" s="245"/>
      <c r="N265" s="335"/>
      <c r="O265" s="245"/>
      <c r="P265" s="245"/>
      <c r="Q265" s="245"/>
      <c r="R265" s="245"/>
      <c r="S265" s="245"/>
      <c r="T265" s="245"/>
      <c r="U265" s="245"/>
      <c r="V265" s="245"/>
      <c r="W265" s="245"/>
      <c r="X265" s="245"/>
      <c r="Y265" s="245"/>
      <c r="Z265" s="245"/>
    </row>
    <row r="266" spans="3:26" ht="14.4">
      <c r="C266" s="245"/>
      <c r="D266" s="245"/>
      <c r="E266" s="245"/>
      <c r="F266" s="245"/>
      <c r="G266" s="245"/>
      <c r="H266" s="245"/>
      <c r="I266" s="245"/>
      <c r="J266" s="245"/>
      <c r="K266" s="245"/>
      <c r="L266" s="245"/>
      <c r="M266" s="245"/>
      <c r="N266" s="335"/>
      <c r="O266" s="245"/>
      <c r="P266" s="245"/>
      <c r="Q266" s="245"/>
      <c r="R266" s="245"/>
      <c r="S266" s="245"/>
      <c r="T266" s="245"/>
      <c r="U266" s="245"/>
      <c r="V266" s="245"/>
      <c r="W266" s="245"/>
      <c r="X266" s="245"/>
      <c r="Y266" s="245"/>
      <c r="Z266" s="245"/>
    </row>
    <row r="267" spans="3:26" ht="14.4">
      <c r="C267" s="245"/>
      <c r="D267" s="245"/>
      <c r="E267" s="245"/>
      <c r="F267" s="245"/>
      <c r="G267" s="245"/>
      <c r="H267" s="245"/>
      <c r="I267" s="245"/>
      <c r="J267" s="245"/>
      <c r="K267" s="245"/>
      <c r="L267" s="245"/>
      <c r="M267" s="245"/>
      <c r="N267" s="335"/>
      <c r="O267" s="245"/>
      <c r="P267" s="245"/>
      <c r="Q267" s="245"/>
      <c r="R267" s="245"/>
      <c r="S267" s="245"/>
      <c r="T267" s="245"/>
      <c r="U267" s="245"/>
      <c r="V267" s="245"/>
      <c r="W267" s="245"/>
      <c r="X267" s="245"/>
      <c r="Y267" s="245"/>
      <c r="Z267" s="245"/>
    </row>
    <row r="268" spans="3:26" ht="14.4">
      <c r="C268" s="245"/>
      <c r="D268" s="245"/>
      <c r="E268" s="245"/>
      <c r="F268" s="245"/>
      <c r="G268" s="245"/>
      <c r="H268" s="245"/>
      <c r="I268" s="245"/>
      <c r="J268" s="245"/>
      <c r="K268" s="245"/>
      <c r="L268" s="245"/>
      <c r="M268" s="245"/>
      <c r="N268" s="335"/>
      <c r="O268" s="245"/>
      <c r="P268" s="245"/>
      <c r="Q268" s="245"/>
      <c r="R268" s="245"/>
      <c r="S268" s="245"/>
      <c r="T268" s="245"/>
      <c r="U268" s="245"/>
      <c r="V268" s="245"/>
      <c r="W268" s="245"/>
      <c r="X268" s="245"/>
      <c r="Y268" s="245"/>
      <c r="Z268" s="245"/>
    </row>
    <row r="269" spans="3:26" ht="14.4">
      <c r="C269" s="245"/>
      <c r="D269" s="245"/>
      <c r="E269" s="245"/>
      <c r="F269" s="245"/>
      <c r="G269" s="245"/>
      <c r="H269" s="245"/>
      <c r="I269" s="245"/>
      <c r="J269" s="245"/>
      <c r="K269" s="245"/>
      <c r="L269" s="245"/>
      <c r="M269" s="245"/>
      <c r="N269" s="335"/>
      <c r="O269" s="245"/>
      <c r="P269" s="245"/>
      <c r="Q269" s="245"/>
      <c r="R269" s="245"/>
      <c r="S269" s="245"/>
      <c r="T269" s="245"/>
      <c r="U269" s="245"/>
      <c r="V269" s="245"/>
      <c r="W269" s="245"/>
      <c r="X269" s="245"/>
      <c r="Y269" s="245"/>
      <c r="Z269" s="245"/>
    </row>
    <row r="270" spans="3:26" ht="14.4">
      <c r="C270" s="245"/>
      <c r="D270" s="245"/>
      <c r="E270" s="245"/>
      <c r="F270" s="245"/>
      <c r="G270" s="245"/>
      <c r="H270" s="245"/>
      <c r="I270" s="245"/>
      <c r="J270" s="245"/>
      <c r="K270" s="245"/>
      <c r="L270" s="245"/>
      <c r="M270" s="245"/>
      <c r="N270" s="335"/>
      <c r="O270" s="245"/>
      <c r="P270" s="245"/>
      <c r="Q270" s="245"/>
      <c r="R270" s="245"/>
      <c r="S270" s="245"/>
      <c r="T270" s="245"/>
      <c r="U270" s="245"/>
      <c r="V270" s="245"/>
      <c r="W270" s="245"/>
      <c r="X270" s="245"/>
      <c r="Y270" s="245"/>
      <c r="Z270" s="245"/>
    </row>
    <row r="271" spans="3:26" ht="14.4">
      <c r="C271" s="245"/>
      <c r="D271" s="245"/>
      <c r="E271" s="245"/>
      <c r="F271" s="245"/>
      <c r="G271" s="245"/>
      <c r="H271" s="245"/>
      <c r="I271" s="245"/>
      <c r="J271" s="245"/>
      <c r="K271" s="245"/>
      <c r="L271" s="245"/>
      <c r="M271" s="245"/>
      <c r="N271" s="335"/>
      <c r="O271" s="245"/>
      <c r="P271" s="245"/>
      <c r="Q271" s="245"/>
      <c r="R271" s="245"/>
      <c r="S271" s="245"/>
      <c r="T271" s="245"/>
      <c r="U271" s="245"/>
      <c r="V271" s="245"/>
      <c r="W271" s="245"/>
      <c r="X271" s="245"/>
      <c r="Y271" s="245"/>
      <c r="Z271" s="245"/>
    </row>
    <row r="272" spans="3:26" ht="14.4">
      <c r="C272" s="245"/>
      <c r="D272" s="245"/>
      <c r="E272" s="245"/>
      <c r="F272" s="245"/>
      <c r="G272" s="245"/>
      <c r="H272" s="245"/>
      <c r="I272" s="245"/>
      <c r="J272" s="245"/>
      <c r="K272" s="245"/>
      <c r="L272" s="245"/>
      <c r="M272" s="245"/>
      <c r="N272" s="335"/>
      <c r="O272" s="245"/>
      <c r="P272" s="245"/>
      <c r="Q272" s="245"/>
      <c r="R272" s="245"/>
      <c r="S272" s="245"/>
      <c r="T272" s="245"/>
      <c r="U272" s="245"/>
      <c r="V272" s="245"/>
      <c r="W272" s="245"/>
      <c r="X272" s="245"/>
      <c r="Y272" s="245"/>
      <c r="Z272" s="245"/>
    </row>
    <row r="273" spans="3:26" ht="14.4">
      <c r="C273" s="245"/>
      <c r="D273" s="245"/>
      <c r="E273" s="245"/>
      <c r="F273" s="245"/>
      <c r="G273" s="245"/>
      <c r="H273" s="245"/>
      <c r="I273" s="245"/>
      <c r="J273" s="245"/>
      <c r="K273" s="245"/>
      <c r="L273" s="245"/>
      <c r="M273" s="245"/>
      <c r="N273" s="335"/>
      <c r="O273" s="245"/>
      <c r="P273" s="245"/>
      <c r="Q273" s="245"/>
      <c r="R273" s="245"/>
      <c r="S273" s="245"/>
      <c r="T273" s="245"/>
      <c r="U273" s="245"/>
      <c r="V273" s="245"/>
      <c r="W273" s="245"/>
      <c r="X273" s="245"/>
      <c r="Y273" s="245"/>
      <c r="Z273" s="245"/>
    </row>
    <row r="274" spans="3:26" ht="14.4">
      <c r="C274" s="245"/>
      <c r="D274" s="245"/>
      <c r="E274" s="245"/>
      <c r="F274" s="245"/>
      <c r="G274" s="245"/>
      <c r="H274" s="245"/>
      <c r="I274" s="245"/>
      <c r="J274" s="245"/>
      <c r="K274" s="245"/>
      <c r="L274" s="245"/>
      <c r="M274" s="245"/>
      <c r="N274" s="335"/>
      <c r="O274" s="245"/>
      <c r="P274" s="245"/>
      <c r="Q274" s="245"/>
      <c r="R274" s="245"/>
      <c r="S274" s="245"/>
      <c r="T274" s="245"/>
      <c r="U274" s="245"/>
      <c r="V274" s="245"/>
      <c r="W274" s="245"/>
      <c r="X274" s="245"/>
      <c r="Y274" s="245"/>
      <c r="Z274" s="245"/>
    </row>
    <row r="275" spans="3:26" ht="14.4">
      <c r="C275" s="245"/>
      <c r="D275" s="245"/>
      <c r="E275" s="245"/>
      <c r="F275" s="245"/>
      <c r="G275" s="245"/>
      <c r="H275" s="245"/>
      <c r="I275" s="245"/>
      <c r="J275" s="245"/>
      <c r="K275" s="245"/>
      <c r="L275" s="245"/>
      <c r="M275" s="245"/>
      <c r="N275" s="335"/>
      <c r="O275" s="245"/>
      <c r="P275" s="245"/>
      <c r="Q275" s="245"/>
      <c r="R275" s="245"/>
      <c r="S275" s="245"/>
      <c r="T275" s="245"/>
      <c r="U275" s="245"/>
      <c r="V275" s="245"/>
      <c r="W275" s="245"/>
      <c r="X275" s="245"/>
      <c r="Y275" s="245"/>
      <c r="Z275" s="245"/>
    </row>
    <row r="276" spans="3:26" ht="14.4">
      <c r="C276" s="245"/>
      <c r="D276" s="245"/>
      <c r="E276" s="245"/>
      <c r="F276" s="245"/>
      <c r="G276" s="245"/>
      <c r="H276" s="245"/>
      <c r="I276" s="245"/>
      <c r="J276" s="245"/>
      <c r="K276" s="245"/>
      <c r="L276" s="245"/>
      <c r="M276" s="245"/>
      <c r="N276" s="335"/>
      <c r="O276" s="245"/>
      <c r="P276" s="245"/>
      <c r="Q276" s="245"/>
      <c r="R276" s="245"/>
      <c r="S276" s="245"/>
      <c r="T276" s="245"/>
      <c r="U276" s="245"/>
      <c r="V276" s="245"/>
      <c r="W276" s="245"/>
      <c r="X276" s="245"/>
      <c r="Y276" s="245"/>
      <c r="Z276" s="245"/>
    </row>
    <row r="277" spans="3:26" ht="14.4">
      <c r="C277" s="245"/>
      <c r="D277" s="245"/>
      <c r="E277" s="245"/>
      <c r="F277" s="245"/>
      <c r="G277" s="245"/>
      <c r="H277" s="245"/>
      <c r="I277" s="245"/>
      <c r="J277" s="245"/>
      <c r="K277" s="245"/>
      <c r="L277" s="245"/>
      <c r="M277" s="245"/>
      <c r="N277" s="335"/>
      <c r="O277" s="245"/>
      <c r="P277" s="245"/>
      <c r="Q277" s="245"/>
      <c r="R277" s="245"/>
      <c r="S277" s="245"/>
      <c r="T277" s="245"/>
      <c r="U277" s="245"/>
      <c r="V277" s="245"/>
      <c r="W277" s="245"/>
      <c r="X277" s="245"/>
      <c r="Y277" s="245"/>
      <c r="Z277" s="245"/>
    </row>
    <row r="278" spans="3:26" ht="14.4">
      <c r="C278" s="245"/>
      <c r="D278" s="245"/>
      <c r="E278" s="245"/>
      <c r="F278" s="245"/>
      <c r="G278" s="245"/>
      <c r="H278" s="245"/>
      <c r="I278" s="245"/>
      <c r="J278" s="245"/>
      <c r="K278" s="245"/>
      <c r="L278" s="245"/>
      <c r="M278" s="245"/>
      <c r="N278" s="335"/>
      <c r="O278" s="245"/>
      <c r="P278" s="245"/>
      <c r="Q278" s="245"/>
      <c r="R278" s="245"/>
      <c r="S278" s="245"/>
      <c r="T278" s="245"/>
      <c r="U278" s="245"/>
      <c r="V278" s="245"/>
      <c r="W278" s="245"/>
      <c r="X278" s="245"/>
      <c r="Y278" s="245"/>
      <c r="Z278" s="245"/>
    </row>
    <row r="279" spans="3:26" ht="14.4">
      <c r="C279" s="245"/>
      <c r="D279" s="245"/>
      <c r="E279" s="245"/>
      <c r="F279" s="245"/>
      <c r="G279" s="245"/>
      <c r="H279" s="245"/>
      <c r="I279" s="245"/>
      <c r="J279" s="245"/>
      <c r="K279" s="245"/>
      <c r="L279" s="245"/>
      <c r="M279" s="245"/>
      <c r="N279" s="335"/>
      <c r="O279" s="245"/>
      <c r="P279" s="245"/>
      <c r="Q279" s="245"/>
      <c r="R279" s="245"/>
      <c r="S279" s="245"/>
      <c r="T279" s="245"/>
      <c r="U279" s="245"/>
      <c r="V279" s="245"/>
      <c r="W279" s="245"/>
      <c r="X279" s="245"/>
      <c r="Y279" s="245"/>
      <c r="Z279" s="245"/>
    </row>
    <row r="280" spans="3:26" ht="14.4">
      <c r="C280" s="245"/>
      <c r="D280" s="245"/>
      <c r="E280" s="245"/>
      <c r="F280" s="245"/>
      <c r="G280" s="245"/>
      <c r="H280" s="245"/>
      <c r="I280" s="245"/>
      <c r="J280" s="245"/>
      <c r="K280" s="245"/>
      <c r="L280" s="245"/>
      <c r="M280" s="245"/>
      <c r="N280" s="335"/>
      <c r="O280" s="245"/>
      <c r="P280" s="245"/>
      <c r="Q280" s="245"/>
      <c r="R280" s="245"/>
      <c r="S280" s="245"/>
      <c r="T280" s="245"/>
      <c r="U280" s="245"/>
      <c r="V280" s="245"/>
      <c r="W280" s="245"/>
      <c r="X280" s="245"/>
      <c r="Y280" s="245"/>
      <c r="Z280" s="245"/>
    </row>
    <row r="281" spans="3:26" ht="14.4">
      <c r="C281" s="245"/>
      <c r="D281" s="245"/>
      <c r="E281" s="245"/>
      <c r="F281" s="245"/>
      <c r="G281" s="245"/>
      <c r="H281" s="245"/>
      <c r="I281" s="245"/>
      <c r="J281" s="245"/>
      <c r="K281" s="245"/>
      <c r="L281" s="245"/>
      <c r="M281" s="245"/>
      <c r="N281" s="335"/>
      <c r="O281" s="245"/>
      <c r="P281" s="245"/>
      <c r="Q281" s="245"/>
      <c r="R281" s="245"/>
      <c r="S281" s="245"/>
      <c r="T281" s="245"/>
      <c r="U281" s="245"/>
      <c r="V281" s="245"/>
      <c r="W281" s="245"/>
      <c r="X281" s="245"/>
      <c r="Y281" s="245"/>
      <c r="Z281" s="245"/>
    </row>
    <row r="282" spans="3:26" ht="14.4">
      <c r="C282" s="245"/>
      <c r="D282" s="245"/>
      <c r="E282" s="245"/>
      <c r="F282" s="245"/>
      <c r="G282" s="245"/>
      <c r="H282" s="245"/>
      <c r="I282" s="245"/>
      <c r="J282" s="245"/>
      <c r="K282" s="245"/>
      <c r="L282" s="245"/>
      <c r="M282" s="245"/>
      <c r="N282" s="335"/>
      <c r="O282" s="245"/>
      <c r="P282" s="245"/>
      <c r="Q282" s="245"/>
      <c r="R282" s="245"/>
      <c r="S282" s="245"/>
      <c r="T282" s="245"/>
      <c r="U282" s="245"/>
      <c r="V282" s="245"/>
      <c r="W282" s="245"/>
      <c r="X282" s="245"/>
      <c r="Y282" s="245"/>
      <c r="Z282" s="245"/>
    </row>
    <row r="283" spans="3:26" ht="14.4">
      <c r="C283" s="245"/>
      <c r="D283" s="245"/>
      <c r="E283" s="245"/>
      <c r="F283" s="245"/>
      <c r="G283" s="245"/>
      <c r="H283" s="245"/>
      <c r="I283" s="245"/>
      <c r="J283" s="245"/>
      <c r="K283" s="245"/>
      <c r="L283" s="245"/>
      <c r="M283" s="245"/>
      <c r="N283" s="335"/>
      <c r="O283" s="245"/>
      <c r="P283" s="245"/>
      <c r="Q283" s="245"/>
      <c r="R283" s="245"/>
      <c r="S283" s="245"/>
      <c r="T283" s="245"/>
      <c r="U283" s="245"/>
      <c r="V283" s="245"/>
      <c r="W283" s="245"/>
      <c r="X283" s="245"/>
      <c r="Y283" s="245"/>
      <c r="Z283" s="245"/>
    </row>
    <row r="284" spans="3:26" ht="14.4">
      <c r="C284" s="245"/>
      <c r="D284" s="245"/>
      <c r="E284" s="245"/>
      <c r="F284" s="245"/>
      <c r="G284" s="245"/>
      <c r="H284" s="245"/>
      <c r="I284" s="245"/>
      <c r="J284" s="245"/>
      <c r="K284" s="245"/>
      <c r="L284" s="245"/>
      <c r="M284" s="245"/>
      <c r="N284" s="335"/>
      <c r="O284" s="245"/>
      <c r="P284" s="245"/>
      <c r="Q284" s="245"/>
      <c r="R284" s="245"/>
      <c r="S284" s="245"/>
      <c r="T284" s="245"/>
      <c r="U284" s="245"/>
      <c r="V284" s="245"/>
      <c r="W284" s="245"/>
      <c r="X284" s="245"/>
      <c r="Y284" s="245"/>
      <c r="Z284" s="245"/>
    </row>
    <row r="285" spans="3:26" ht="14.4">
      <c r="C285" s="245"/>
      <c r="D285" s="245"/>
      <c r="E285" s="245"/>
      <c r="F285" s="245"/>
      <c r="G285" s="245"/>
      <c r="H285" s="245"/>
      <c r="I285" s="245"/>
      <c r="J285" s="245"/>
      <c r="K285" s="245"/>
      <c r="L285" s="245"/>
      <c r="M285" s="245"/>
      <c r="N285" s="335"/>
      <c r="O285" s="245"/>
      <c r="P285" s="245"/>
      <c r="Q285" s="245"/>
      <c r="R285" s="245"/>
      <c r="S285" s="245"/>
      <c r="T285" s="245"/>
      <c r="U285" s="245"/>
      <c r="V285" s="245"/>
      <c r="W285" s="245"/>
      <c r="X285" s="245"/>
      <c r="Y285" s="245"/>
      <c r="Z285" s="245"/>
    </row>
    <row r="286" spans="3:26" ht="14.4">
      <c r="C286" s="245"/>
      <c r="D286" s="245"/>
      <c r="E286" s="245"/>
      <c r="F286" s="245"/>
      <c r="G286" s="245"/>
      <c r="H286" s="245"/>
      <c r="I286" s="245"/>
      <c r="J286" s="245"/>
      <c r="K286" s="245"/>
      <c r="L286" s="245"/>
      <c r="M286" s="245"/>
      <c r="N286" s="335"/>
      <c r="O286" s="245"/>
      <c r="P286" s="245"/>
      <c r="Q286" s="245"/>
      <c r="R286" s="245"/>
      <c r="S286" s="245"/>
      <c r="T286" s="245"/>
      <c r="U286" s="245"/>
      <c r="V286" s="245"/>
      <c r="W286" s="245"/>
      <c r="X286" s="245"/>
      <c r="Y286" s="245"/>
      <c r="Z286" s="245"/>
    </row>
    <row r="287" spans="3:26" ht="14.4">
      <c r="C287" s="245"/>
      <c r="D287" s="245"/>
      <c r="E287" s="245"/>
      <c r="F287" s="245"/>
      <c r="G287" s="245"/>
      <c r="H287" s="245"/>
      <c r="I287" s="245"/>
      <c r="J287" s="245"/>
      <c r="K287" s="245"/>
      <c r="L287" s="245"/>
      <c r="M287" s="245"/>
      <c r="N287" s="335"/>
      <c r="O287" s="245"/>
      <c r="P287" s="245"/>
      <c r="Q287" s="245"/>
      <c r="R287" s="245"/>
      <c r="S287" s="245"/>
      <c r="T287" s="245"/>
      <c r="U287" s="245"/>
      <c r="V287" s="245"/>
      <c r="W287" s="245"/>
      <c r="X287" s="245"/>
      <c r="Y287" s="245"/>
      <c r="Z287" s="245"/>
    </row>
    <row r="288" spans="3:26" ht="14.4">
      <c r="C288" s="245"/>
      <c r="D288" s="245"/>
      <c r="E288" s="245"/>
      <c r="F288" s="245"/>
      <c r="G288" s="245"/>
      <c r="H288" s="245"/>
      <c r="I288" s="245"/>
      <c r="J288" s="245"/>
      <c r="K288" s="245"/>
      <c r="L288" s="245"/>
      <c r="M288" s="245"/>
      <c r="N288" s="335"/>
      <c r="O288" s="245"/>
      <c r="P288" s="245"/>
      <c r="Q288" s="245"/>
      <c r="R288" s="245"/>
      <c r="S288" s="245"/>
      <c r="T288" s="245"/>
      <c r="U288" s="245"/>
      <c r="V288" s="245"/>
      <c r="W288" s="245"/>
      <c r="X288" s="245"/>
      <c r="Y288" s="245"/>
      <c r="Z288" s="245"/>
    </row>
    <row r="289" spans="3:26" ht="14.4">
      <c r="C289" s="245"/>
      <c r="D289" s="245"/>
      <c r="E289" s="245"/>
      <c r="F289" s="245"/>
      <c r="G289" s="245"/>
      <c r="H289" s="245"/>
      <c r="I289" s="245"/>
      <c r="J289" s="245"/>
      <c r="K289" s="245"/>
      <c r="L289" s="245"/>
      <c r="M289" s="245"/>
      <c r="N289" s="335"/>
      <c r="O289" s="245"/>
      <c r="P289" s="245"/>
      <c r="Q289" s="245"/>
      <c r="R289" s="245"/>
      <c r="S289" s="245"/>
      <c r="T289" s="245"/>
      <c r="U289" s="245"/>
      <c r="V289" s="245"/>
      <c r="W289" s="245"/>
      <c r="X289" s="245"/>
      <c r="Y289" s="245"/>
      <c r="Z289" s="245"/>
    </row>
    <row r="290" spans="3:26" ht="14.4">
      <c r="C290" s="245"/>
      <c r="D290" s="245"/>
      <c r="E290" s="245"/>
      <c r="F290" s="245"/>
      <c r="G290" s="245"/>
      <c r="H290" s="245"/>
      <c r="I290" s="245"/>
      <c r="J290" s="245"/>
      <c r="K290" s="245"/>
      <c r="L290" s="245"/>
      <c r="M290" s="245"/>
      <c r="N290" s="335"/>
      <c r="O290" s="245"/>
      <c r="P290" s="245"/>
      <c r="Q290" s="245"/>
      <c r="R290" s="245"/>
      <c r="S290" s="245"/>
      <c r="T290" s="245"/>
      <c r="U290" s="245"/>
      <c r="V290" s="245"/>
      <c r="W290" s="245"/>
      <c r="X290" s="245"/>
      <c r="Y290" s="245"/>
      <c r="Z290" s="245"/>
    </row>
    <row r="291" spans="3:26" ht="14.4">
      <c r="C291" s="245"/>
      <c r="D291" s="245"/>
      <c r="E291" s="245"/>
      <c r="F291" s="245"/>
      <c r="G291" s="245"/>
      <c r="H291" s="245"/>
      <c r="I291" s="245"/>
      <c r="J291" s="245"/>
      <c r="K291" s="245"/>
      <c r="L291" s="245"/>
      <c r="M291" s="245"/>
      <c r="N291" s="335"/>
      <c r="O291" s="245"/>
      <c r="P291" s="245"/>
      <c r="Q291" s="245"/>
      <c r="R291" s="245"/>
      <c r="S291" s="245"/>
      <c r="T291" s="245"/>
      <c r="U291" s="245"/>
      <c r="V291" s="245"/>
      <c r="W291" s="245"/>
      <c r="X291" s="245"/>
      <c r="Y291" s="245"/>
      <c r="Z291" s="245"/>
    </row>
    <row r="292" spans="3:26" ht="14.4">
      <c r="C292" s="245"/>
      <c r="D292" s="245"/>
      <c r="E292" s="245"/>
      <c r="F292" s="245"/>
      <c r="G292" s="245"/>
      <c r="H292" s="245"/>
      <c r="I292" s="245"/>
      <c r="J292" s="245"/>
      <c r="K292" s="245"/>
      <c r="L292" s="245"/>
      <c r="M292" s="245"/>
      <c r="N292" s="335"/>
      <c r="O292" s="245"/>
      <c r="P292" s="245"/>
      <c r="Q292" s="245"/>
      <c r="R292" s="245"/>
      <c r="S292" s="245"/>
      <c r="T292" s="245"/>
      <c r="U292" s="245"/>
      <c r="V292" s="245"/>
      <c r="W292" s="245"/>
      <c r="X292" s="245"/>
      <c r="Y292" s="245"/>
      <c r="Z292" s="245"/>
    </row>
    <row r="293" spans="3:26" ht="14.4">
      <c r="C293" s="245"/>
      <c r="D293" s="245"/>
      <c r="E293" s="245"/>
      <c r="F293" s="245"/>
      <c r="G293" s="245"/>
      <c r="H293" s="245"/>
      <c r="I293" s="245"/>
      <c r="J293" s="245"/>
      <c r="K293" s="245"/>
      <c r="L293" s="245"/>
      <c r="M293" s="245"/>
      <c r="N293" s="335"/>
      <c r="O293" s="245"/>
      <c r="P293" s="245"/>
      <c r="Q293" s="245"/>
      <c r="R293" s="245"/>
      <c r="S293" s="245"/>
      <c r="T293" s="245"/>
      <c r="U293" s="245"/>
      <c r="V293" s="245"/>
      <c r="W293" s="245"/>
      <c r="X293" s="245"/>
      <c r="Y293" s="245"/>
      <c r="Z293" s="245"/>
    </row>
    <row r="294" spans="3:26" ht="14.4">
      <c r="C294" s="245"/>
      <c r="D294" s="245"/>
      <c r="E294" s="245"/>
      <c r="F294" s="245"/>
      <c r="G294" s="245"/>
      <c r="H294" s="245"/>
      <c r="I294" s="245"/>
      <c r="J294" s="245"/>
      <c r="K294" s="245"/>
      <c r="L294" s="245"/>
      <c r="M294" s="245"/>
      <c r="N294" s="335"/>
      <c r="O294" s="245"/>
      <c r="P294" s="245"/>
      <c r="Q294" s="245"/>
      <c r="R294" s="245"/>
      <c r="S294" s="245"/>
      <c r="T294" s="245"/>
      <c r="U294" s="245"/>
      <c r="V294" s="245"/>
      <c r="W294" s="245"/>
      <c r="X294" s="245"/>
      <c r="Y294" s="245"/>
      <c r="Z294" s="245"/>
    </row>
    <row r="295" spans="3:26" ht="14.4">
      <c r="C295" s="245"/>
      <c r="D295" s="245"/>
      <c r="E295" s="245"/>
      <c r="F295" s="245"/>
      <c r="G295" s="245"/>
      <c r="H295" s="245"/>
      <c r="I295" s="245"/>
      <c r="J295" s="245"/>
      <c r="K295" s="245"/>
      <c r="L295" s="245"/>
      <c r="M295" s="245"/>
      <c r="N295" s="335"/>
      <c r="O295" s="245"/>
      <c r="P295" s="245"/>
      <c r="Q295" s="245"/>
      <c r="R295" s="245"/>
      <c r="S295" s="245"/>
      <c r="T295" s="245"/>
      <c r="U295" s="245"/>
      <c r="V295" s="245"/>
      <c r="W295" s="245"/>
      <c r="X295" s="245"/>
      <c r="Y295" s="245"/>
      <c r="Z295" s="245"/>
    </row>
    <row r="296" spans="3:26" ht="14.4">
      <c r="C296" s="245"/>
      <c r="D296" s="245"/>
      <c r="E296" s="245"/>
      <c r="F296" s="245"/>
      <c r="G296" s="245"/>
      <c r="H296" s="245"/>
      <c r="I296" s="245"/>
      <c r="J296" s="245"/>
      <c r="K296" s="245"/>
      <c r="L296" s="245"/>
      <c r="M296" s="245"/>
      <c r="N296" s="335"/>
      <c r="O296" s="245"/>
      <c r="P296" s="245"/>
      <c r="Q296" s="245"/>
      <c r="R296" s="245"/>
      <c r="S296" s="245"/>
      <c r="T296" s="245"/>
      <c r="U296" s="245"/>
      <c r="V296" s="245"/>
      <c r="W296" s="245"/>
      <c r="X296" s="245"/>
      <c r="Y296" s="245"/>
      <c r="Z296" s="245"/>
    </row>
    <row r="297" spans="3:26" ht="14.4">
      <c r="C297" s="245"/>
      <c r="D297" s="245"/>
      <c r="E297" s="245"/>
      <c r="F297" s="245"/>
      <c r="G297" s="245"/>
      <c r="H297" s="245"/>
      <c r="I297" s="245"/>
      <c r="J297" s="245"/>
      <c r="K297" s="245"/>
      <c r="L297" s="245"/>
      <c r="M297" s="245"/>
      <c r="N297" s="335"/>
      <c r="O297" s="245"/>
      <c r="P297" s="245"/>
      <c r="Q297" s="245"/>
      <c r="R297" s="245"/>
      <c r="S297" s="245"/>
      <c r="T297" s="245"/>
      <c r="U297" s="245"/>
      <c r="V297" s="245"/>
      <c r="W297" s="245"/>
      <c r="X297" s="245"/>
      <c r="Y297" s="245"/>
      <c r="Z297" s="245"/>
    </row>
    <row r="298" spans="3:26" ht="14.4">
      <c r="C298" s="245"/>
      <c r="D298" s="245"/>
      <c r="E298" s="245"/>
      <c r="F298" s="245"/>
      <c r="G298" s="245"/>
      <c r="H298" s="245"/>
      <c r="I298" s="245"/>
      <c r="J298" s="245"/>
      <c r="K298" s="245"/>
      <c r="L298" s="245"/>
      <c r="M298" s="245"/>
      <c r="N298" s="335"/>
      <c r="O298" s="245"/>
      <c r="P298" s="245"/>
      <c r="Q298" s="245"/>
      <c r="R298" s="245"/>
      <c r="S298" s="245"/>
    </row>
    <row r="299" spans="3:26" ht="14.4">
      <c r="C299" s="245"/>
      <c r="D299" s="245"/>
      <c r="E299" s="245"/>
      <c r="F299" s="245"/>
      <c r="G299" s="245"/>
      <c r="H299" s="245"/>
      <c r="I299" s="245"/>
      <c r="J299" s="245"/>
      <c r="K299" s="245"/>
      <c r="L299" s="245"/>
      <c r="M299" s="245"/>
      <c r="N299" s="335"/>
      <c r="O299" s="245"/>
      <c r="P299" s="245"/>
      <c r="Q299" s="245"/>
      <c r="R299" s="245"/>
      <c r="S299" s="245"/>
    </row>
    <row r="300" spans="3:26" ht="14.4">
      <c r="C300" s="245"/>
      <c r="D300" s="245"/>
      <c r="E300" s="245"/>
      <c r="F300" s="245"/>
      <c r="G300" s="245"/>
      <c r="H300" s="245"/>
      <c r="I300" s="245"/>
      <c r="J300" s="245"/>
      <c r="K300" s="245"/>
      <c r="L300" s="245"/>
      <c r="M300" s="245"/>
      <c r="N300" s="335"/>
      <c r="O300" s="245"/>
      <c r="P300" s="245"/>
      <c r="Q300" s="245"/>
      <c r="R300" s="245"/>
      <c r="S300" s="245"/>
    </row>
    <row r="301" spans="3:26" ht="14.4">
      <c r="C301" s="245"/>
      <c r="D301" s="245"/>
      <c r="E301" s="245"/>
      <c r="F301" s="245"/>
      <c r="G301" s="245"/>
      <c r="H301" s="245"/>
      <c r="I301" s="245"/>
      <c r="J301" s="245"/>
      <c r="K301" s="245"/>
      <c r="L301" s="245"/>
      <c r="M301" s="245"/>
      <c r="N301" s="335"/>
      <c r="O301" s="245"/>
      <c r="P301" s="245"/>
      <c r="Q301" s="245"/>
      <c r="R301" s="245"/>
      <c r="S301" s="245"/>
    </row>
    <row r="302" spans="3:26" ht="14.4">
      <c r="C302" s="245"/>
      <c r="D302" s="245"/>
      <c r="E302" s="245"/>
      <c r="F302" s="245"/>
      <c r="G302" s="245"/>
      <c r="H302" s="245"/>
      <c r="I302" s="245"/>
      <c r="J302" s="245"/>
      <c r="K302" s="245"/>
      <c r="L302" s="245"/>
      <c r="M302" s="245"/>
      <c r="N302" s="335"/>
      <c r="O302" s="245"/>
      <c r="P302" s="245"/>
      <c r="Q302" s="245"/>
      <c r="R302" s="245"/>
      <c r="S302" s="245"/>
    </row>
    <row r="303" spans="3:26" ht="14.4">
      <c r="C303" s="245"/>
      <c r="D303" s="245"/>
      <c r="E303" s="245"/>
      <c r="F303" s="245"/>
      <c r="G303" s="245"/>
      <c r="H303" s="245"/>
      <c r="I303" s="245"/>
      <c r="J303" s="245"/>
      <c r="K303" s="245"/>
      <c r="L303" s="245"/>
      <c r="M303" s="245"/>
      <c r="N303" s="335"/>
      <c r="O303" s="245"/>
      <c r="P303" s="245"/>
      <c r="Q303" s="245"/>
      <c r="R303" s="245"/>
      <c r="S303" s="245"/>
    </row>
    <row r="304" spans="3:26" ht="14.4">
      <c r="C304" s="245"/>
      <c r="D304" s="245"/>
      <c r="E304" s="245"/>
      <c r="F304" s="245"/>
      <c r="G304" s="245"/>
      <c r="H304" s="245"/>
      <c r="I304" s="245"/>
      <c r="J304" s="245"/>
      <c r="K304" s="245"/>
      <c r="L304" s="245"/>
      <c r="M304" s="245"/>
      <c r="N304" s="335"/>
      <c r="O304" s="245"/>
      <c r="P304" s="245"/>
      <c r="Q304" s="245"/>
      <c r="R304" s="245"/>
      <c r="S304" s="245"/>
    </row>
    <row r="305" spans="3:19" ht="14.4">
      <c r="C305" s="245"/>
      <c r="D305" s="245"/>
      <c r="E305" s="245"/>
      <c r="F305" s="245"/>
      <c r="G305" s="245"/>
      <c r="H305" s="245"/>
      <c r="I305" s="245"/>
      <c r="J305" s="245"/>
      <c r="K305" s="245"/>
      <c r="L305" s="245"/>
      <c r="M305" s="245"/>
      <c r="N305" s="335"/>
      <c r="O305" s="245"/>
      <c r="P305" s="245"/>
      <c r="Q305" s="245"/>
      <c r="R305" s="245"/>
      <c r="S305" s="245"/>
    </row>
  </sheetData>
  <mergeCells count="9">
    <mergeCell ref="C104:S104"/>
    <mergeCell ref="C105:S105"/>
    <mergeCell ref="C106:S106"/>
    <mergeCell ref="C98:S98"/>
    <mergeCell ref="C99:S99"/>
    <mergeCell ref="C100:S100"/>
    <mergeCell ref="C101:S101"/>
    <mergeCell ref="C102:S102"/>
    <mergeCell ref="C103:S103"/>
  </mergeCells>
  <pageMargins left="0.45" right="0.2" top="0.5" bottom="0.5" header="0.3" footer="0.3"/>
  <pageSetup scale="59" fitToHeight="0" orientation="landscape" r:id="rId1"/>
  <headerFooter>
    <oddHeader>&amp;L&amp;"-,Bold"MidAmerican Energy Company Attachment 1-1i&amp;REffective January 1, 2017</oddHeader>
    <oddFooter>&amp;L&amp;D&amp;T&amp;R&amp;Z&amp;F</oddFooter>
  </headerFooter>
  <rowBreaks count="1" manualBreakCount="1">
    <brk id="5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S318"/>
  <sheetViews>
    <sheetView zoomScale="60" zoomScaleNormal="60" workbookViewId="0">
      <selection activeCell="O17" sqref="O17"/>
    </sheetView>
  </sheetViews>
  <sheetFormatPr defaultColWidth="9.109375" defaultRowHeight="14.4"/>
  <cols>
    <col min="1" max="1" width="7" style="1" customWidth="1"/>
    <col min="2" max="2" width="1.88671875" style="1" customWidth="1"/>
    <col min="3" max="3" width="45" style="1" customWidth="1"/>
    <col min="4" max="4" width="15.6640625" style="1" bestFit="1" customWidth="1"/>
    <col min="5" max="5" width="18.5546875" style="1" customWidth="1"/>
    <col min="6" max="6" width="16.33203125" style="1" customWidth="1"/>
    <col min="7" max="7" width="17" style="1" customWidth="1"/>
    <col min="8" max="8" width="17.109375" style="1" customWidth="1"/>
    <col min="9" max="9" width="17" style="1" customWidth="1"/>
    <col min="10" max="10" width="16.6640625" style="1" customWidth="1"/>
    <col min="11" max="11" width="16.109375" style="1" customWidth="1"/>
    <col min="12" max="12" width="17.88671875" style="1" customWidth="1"/>
    <col min="13" max="13" width="14.44140625" style="1" customWidth="1"/>
    <col min="14" max="14" width="16.44140625" style="1" customWidth="1"/>
    <col min="15" max="15" width="15.44140625" style="1" customWidth="1"/>
    <col min="16" max="16" width="18.33203125" style="1" customWidth="1"/>
    <col min="17" max="17" width="16.44140625" style="1" customWidth="1"/>
    <col min="18" max="18" width="20" style="1" customWidth="1"/>
    <col min="19" max="19" width="19.33203125" style="1" customWidth="1"/>
    <col min="20" max="20" width="17.109375" style="1" customWidth="1"/>
    <col min="21" max="21" width="20.5546875" style="1" customWidth="1"/>
    <col min="22" max="22" width="2.6640625" style="1" customWidth="1"/>
    <col min="23" max="23" width="0" style="1" hidden="1" customWidth="1"/>
    <col min="24" max="24" width="9.109375" style="1"/>
    <col min="25" max="25" width="24" style="1" customWidth="1"/>
    <col min="26" max="26" width="18.88671875" style="1" customWidth="1"/>
    <col min="27" max="16384" width="9.109375" style="1"/>
  </cols>
  <sheetData>
    <row r="1" spans="1:69" ht="15.6">
      <c r="A1" s="103"/>
      <c r="R1" s="116"/>
      <c r="S1" s="2"/>
    </row>
    <row r="2" spans="1:69" ht="15.6">
      <c r="A2" s="103"/>
      <c r="N2" s="116"/>
      <c r="S2" s="2"/>
    </row>
    <row r="4" spans="1:69" ht="15.6">
      <c r="N4" s="213" t="s">
        <v>363</v>
      </c>
      <c r="S4" s="2"/>
    </row>
    <row r="5" spans="1:69" ht="15.6">
      <c r="C5" s="3" t="s">
        <v>1</v>
      </c>
      <c r="D5" s="3"/>
      <c r="E5" s="3"/>
      <c r="F5" s="3"/>
      <c r="G5" s="4" t="s">
        <v>2</v>
      </c>
      <c r="H5" s="3"/>
      <c r="I5" s="3"/>
      <c r="J5" s="3"/>
      <c r="K5" s="5"/>
      <c r="M5" s="6"/>
      <c r="N5" s="285" t="s">
        <v>501</v>
      </c>
      <c r="S5" s="7"/>
      <c r="T5" s="8"/>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11" t="s">
        <v>3</v>
      </c>
      <c r="F6" s="11"/>
      <c r="G6" s="11" t="s">
        <v>177</v>
      </c>
      <c r="H6" s="11"/>
      <c r="I6" s="11"/>
      <c r="J6" s="11"/>
      <c r="K6" s="5"/>
      <c r="M6" s="6"/>
      <c r="N6" s="5"/>
      <c r="S6" s="5"/>
      <c r="T6" s="8"/>
      <c r="U6" s="12"/>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M7" s="6"/>
      <c r="N7" s="6" t="s">
        <v>5</v>
      </c>
      <c r="S7" s="6"/>
      <c r="T7" s="8"/>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14" t="s">
        <v>178</v>
      </c>
      <c r="H8" s="6"/>
      <c r="I8" s="6"/>
      <c r="J8" s="6"/>
      <c r="K8" s="6"/>
      <c r="L8" s="6"/>
      <c r="M8" s="6"/>
      <c r="N8" s="6"/>
      <c r="S8" s="6"/>
      <c r="T8" s="8"/>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15"/>
      <c r="H9" s="6"/>
      <c r="I9" s="6"/>
      <c r="J9" s="6"/>
      <c r="K9" s="6"/>
      <c r="L9" s="6"/>
      <c r="M9" s="6"/>
      <c r="N9" s="6"/>
      <c r="S9" s="6"/>
      <c r="T9" s="8"/>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179</v>
      </c>
      <c r="D10" s="6"/>
      <c r="E10" s="6"/>
      <c r="F10" s="6"/>
      <c r="G10" s="15"/>
      <c r="H10" s="6"/>
      <c r="I10" s="6"/>
      <c r="J10" s="6"/>
      <c r="K10" s="6"/>
      <c r="L10" s="6"/>
      <c r="M10" s="6"/>
      <c r="N10" s="6"/>
      <c r="S10" s="6"/>
      <c r="T10" s="8"/>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180</v>
      </c>
      <c r="D11" s="6"/>
      <c r="E11" s="6"/>
      <c r="F11" s="6"/>
      <c r="G11" s="15"/>
      <c r="L11" s="6"/>
      <c r="M11" s="6"/>
      <c r="N11" s="6"/>
      <c r="S11" s="6"/>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L12" s="16"/>
      <c r="M12" s="6"/>
      <c r="N12" s="6"/>
      <c r="S12" s="6"/>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t="s">
        <v>9</v>
      </c>
      <c r="F13" s="17"/>
      <c r="G13" s="17" t="s">
        <v>10</v>
      </c>
      <c r="L13" s="18" t="s">
        <v>11</v>
      </c>
      <c r="M13" s="11"/>
      <c r="N13" s="18"/>
      <c r="S13" s="18"/>
      <c r="T13" s="19"/>
      <c r="U13" s="18"/>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2" t="s">
        <v>181</v>
      </c>
      <c r="F14" s="22"/>
      <c r="G14" s="11"/>
      <c r="M14" s="11"/>
      <c r="T14" s="19"/>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4" t="s">
        <v>14</v>
      </c>
      <c r="F15" s="24"/>
      <c r="G15" s="25" t="s">
        <v>15</v>
      </c>
      <c r="L15" s="25" t="s">
        <v>16</v>
      </c>
      <c r="M15" s="11"/>
      <c r="T15" s="8"/>
      <c r="U15" s="26"/>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11"/>
      <c r="F16" s="11"/>
      <c r="G16" s="11"/>
      <c r="L16" s="11"/>
      <c r="M16" s="11"/>
      <c r="N16" s="11"/>
      <c r="S16" s="11"/>
      <c r="T16" s="8"/>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11"/>
      <c r="F17" s="11"/>
      <c r="G17" s="11"/>
      <c r="L17" s="11"/>
      <c r="M17" s="11"/>
      <c r="N17" s="11"/>
      <c r="S17" s="11"/>
      <c r="T17" s="8"/>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30" t="s">
        <v>182</v>
      </c>
      <c r="F18" s="30"/>
      <c r="G18" s="117">
        <v>1104746481</v>
      </c>
      <c r="H18" s="194"/>
      <c r="I18" s="194"/>
      <c r="J18" s="194"/>
      <c r="K18" s="194"/>
      <c r="L18" s="194"/>
      <c r="M18" s="11"/>
      <c r="N18" s="11"/>
      <c r="S18" s="11"/>
      <c r="T18" s="8"/>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30" t="s">
        <v>477</v>
      </c>
      <c r="F19" s="30"/>
      <c r="G19" s="117">
        <v>342501016</v>
      </c>
      <c r="H19" s="194"/>
      <c r="I19" s="194"/>
      <c r="J19" s="194"/>
      <c r="K19" s="194"/>
      <c r="L19" s="194"/>
      <c r="M19" s="11"/>
      <c r="N19" s="11"/>
      <c r="S19" s="11"/>
      <c r="T19" s="8"/>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30" t="s">
        <v>23</v>
      </c>
      <c r="F20" s="30"/>
      <c r="G20" s="118">
        <f>+G18-G19</f>
        <v>762245465</v>
      </c>
      <c r="H20" s="194"/>
      <c r="I20" s="194"/>
      <c r="J20" s="194"/>
      <c r="K20" s="194"/>
      <c r="L20" s="194"/>
      <c r="M20" s="11"/>
      <c r="N20" s="11"/>
      <c r="S20" s="11"/>
      <c r="T20" s="8"/>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E21" s="30"/>
      <c r="F21" s="30"/>
      <c r="G21" s="194"/>
      <c r="H21" s="194"/>
      <c r="I21" s="194"/>
      <c r="J21" s="194"/>
      <c r="K21" s="194"/>
      <c r="L21" s="194"/>
      <c r="M21" s="11"/>
      <c r="N21" s="11"/>
      <c r="S21" s="11"/>
      <c r="T21" s="8"/>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30"/>
      <c r="F22" s="30"/>
      <c r="G22" s="11"/>
      <c r="H22" s="194"/>
      <c r="I22" s="194"/>
      <c r="J22" s="194"/>
      <c r="K22" s="194"/>
      <c r="L22" s="11"/>
      <c r="M22" s="11"/>
      <c r="N22" s="11"/>
      <c r="S22" s="11"/>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30" t="s">
        <v>183</v>
      </c>
      <c r="F23" s="30"/>
      <c r="G23" s="117">
        <v>59802169</v>
      </c>
      <c r="H23" s="194"/>
      <c r="I23" s="194"/>
      <c r="J23" s="194"/>
      <c r="K23" s="194"/>
      <c r="L23" s="194"/>
      <c r="M23" s="11"/>
      <c r="N23" s="11"/>
      <c r="S23" s="11"/>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30" t="s">
        <v>184</v>
      </c>
      <c r="F24" s="30"/>
      <c r="G24" s="117">
        <v>106769516</v>
      </c>
      <c r="H24" s="194"/>
      <c r="I24" s="194"/>
      <c r="J24" s="194"/>
      <c r="K24" s="194"/>
      <c r="L24" s="194"/>
      <c r="M24" s="11"/>
      <c r="N24" s="11"/>
      <c r="S24" s="11"/>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30" t="s">
        <v>185</v>
      </c>
      <c r="F25" s="30"/>
      <c r="G25" s="117">
        <v>0</v>
      </c>
      <c r="H25" s="194"/>
      <c r="I25" s="194"/>
      <c r="J25" s="194"/>
      <c r="K25" s="194"/>
      <c r="L25" s="194"/>
      <c r="M25" s="11"/>
      <c r="N25" s="11"/>
      <c r="S25" s="11"/>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30" t="s">
        <v>186</v>
      </c>
      <c r="F26" s="30"/>
      <c r="G26" s="117">
        <v>59299692</v>
      </c>
      <c r="H26" s="194"/>
      <c r="I26" s="194"/>
      <c r="J26" s="194"/>
      <c r="K26" s="194"/>
      <c r="L26" s="194"/>
      <c r="M26" s="11"/>
      <c r="N26" s="11"/>
      <c r="S26" s="11"/>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30" t="s">
        <v>38</v>
      </c>
      <c r="F27" s="30"/>
      <c r="G27" s="119">
        <f>+G24-G25-G26</f>
        <v>47469824</v>
      </c>
      <c r="H27" s="194"/>
      <c r="I27" s="194"/>
      <c r="J27" s="194"/>
      <c r="K27" s="194"/>
      <c r="L27" s="194"/>
      <c r="M27" s="11"/>
      <c r="N27" s="11"/>
      <c r="S27" s="11"/>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v>4</v>
      </c>
      <c r="C28" s="21" t="s">
        <v>39</v>
      </c>
      <c r="D28" s="21"/>
      <c r="E28" s="30" t="s">
        <v>187</v>
      </c>
      <c r="F28" s="30"/>
      <c r="G28" s="38">
        <f>IF(G27=0,0,G27/G19)</f>
        <v>0.1385976151381694</v>
      </c>
      <c r="H28" s="194"/>
      <c r="I28" s="194"/>
      <c r="J28" s="194"/>
      <c r="K28" s="194"/>
      <c r="L28" s="197">
        <f>G28</f>
        <v>0.1385976151381694</v>
      </c>
      <c r="M28" s="11"/>
      <c r="N28" s="36"/>
      <c r="S28" s="36"/>
      <c r="T28" s="40"/>
      <c r="U28" s="41"/>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c r="C29" s="21"/>
      <c r="D29" s="21"/>
      <c r="E29" s="30"/>
      <c r="F29" s="30"/>
      <c r="G29" s="38"/>
      <c r="H29" s="194"/>
      <c r="I29" s="194"/>
      <c r="J29" s="194"/>
      <c r="K29" s="194"/>
      <c r="L29" s="197"/>
      <c r="M29" s="11"/>
      <c r="N29" s="36"/>
      <c r="S29" s="36"/>
      <c r="T29" s="40"/>
      <c r="U29" s="41"/>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t="s">
        <v>188</v>
      </c>
      <c r="D30" s="21"/>
      <c r="E30" s="30"/>
      <c r="F30" s="30"/>
      <c r="G30" s="38"/>
      <c r="H30" s="194"/>
      <c r="I30" s="194"/>
      <c r="J30" s="194"/>
      <c r="K30" s="194"/>
      <c r="L30" s="197"/>
      <c r="M30" s="11"/>
      <c r="N30" s="36"/>
      <c r="S30" s="36"/>
      <c r="T30" s="40"/>
      <c r="U30" s="41"/>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t="s">
        <v>42</v>
      </c>
      <c r="C31" s="21" t="s">
        <v>43</v>
      </c>
      <c r="D31" s="21"/>
      <c r="E31" s="30" t="s">
        <v>44</v>
      </c>
      <c r="F31" s="30"/>
      <c r="G31" s="34">
        <f>G23-G27</f>
        <v>12332345</v>
      </c>
      <c r="H31" s="194"/>
      <c r="I31" s="194"/>
      <c r="J31" s="194"/>
      <c r="K31" s="194"/>
      <c r="L31" s="197"/>
      <c r="M31" s="11"/>
      <c r="N31" s="36"/>
      <c r="S31" s="36"/>
      <c r="T31" s="40"/>
      <c r="U31" s="41"/>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t="s">
        <v>45</v>
      </c>
      <c r="C32" s="21" t="s">
        <v>46</v>
      </c>
      <c r="D32" s="21"/>
      <c r="E32" s="30" t="s">
        <v>47</v>
      </c>
      <c r="F32" s="30"/>
      <c r="G32" s="38">
        <f>IF(G31=0,0,G31/G18)</f>
        <v>1.1163054340609392E-2</v>
      </c>
      <c r="H32" s="194"/>
      <c r="I32" s="194"/>
      <c r="J32" s="194"/>
      <c r="K32" s="194"/>
      <c r="L32" s="197">
        <f>G32</f>
        <v>1.1163054340609392E-2</v>
      </c>
      <c r="M32" s="11"/>
      <c r="N32" s="36"/>
      <c r="S32" s="36"/>
      <c r="T32" s="40"/>
      <c r="U32" s="41"/>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c r="C33" s="21"/>
      <c r="D33" s="21"/>
      <c r="E33" s="30"/>
      <c r="F33" s="30"/>
      <c r="G33" s="38"/>
      <c r="H33" s="194"/>
      <c r="I33" s="194"/>
      <c r="J33" s="194"/>
      <c r="K33" s="194"/>
      <c r="L33" s="197"/>
      <c r="M33" s="11"/>
      <c r="N33" s="36"/>
      <c r="S33" s="36"/>
      <c r="T33" s="40"/>
      <c r="U33" s="41"/>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42"/>
      <c r="B34" s="10"/>
      <c r="C34" s="21" t="s">
        <v>189</v>
      </c>
      <c r="D34" s="21"/>
      <c r="E34" s="43"/>
      <c r="F34" s="43"/>
      <c r="G34" s="11"/>
      <c r="H34" s="194"/>
      <c r="I34" s="194"/>
      <c r="J34" s="194"/>
      <c r="K34" s="194"/>
      <c r="L34" s="11"/>
      <c r="M34" s="11"/>
      <c r="N34" s="36"/>
      <c r="S34" s="36"/>
      <c r="T34" s="40"/>
      <c r="U34" s="41"/>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42" t="s">
        <v>49</v>
      </c>
      <c r="B35" s="10"/>
      <c r="C35" s="21" t="s">
        <v>50</v>
      </c>
      <c r="D35" s="21"/>
      <c r="E35" s="30" t="s">
        <v>190</v>
      </c>
      <c r="F35" s="30"/>
      <c r="G35" s="117">
        <v>3858719</v>
      </c>
      <c r="H35" s="194"/>
      <c r="I35" s="194"/>
      <c r="J35" s="194"/>
      <c r="K35" s="194"/>
      <c r="L35" s="194"/>
      <c r="M35" s="11"/>
      <c r="N35" s="36"/>
      <c r="S35" s="36"/>
      <c r="T35" s="40"/>
      <c r="U35" s="41"/>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t="s">
        <v>52</v>
      </c>
      <c r="B36" s="10"/>
      <c r="C36" s="21" t="s">
        <v>53</v>
      </c>
      <c r="D36" s="21"/>
      <c r="E36" s="30" t="s">
        <v>54</v>
      </c>
      <c r="F36" s="30"/>
      <c r="G36" s="38">
        <f>IF(G35=0,0,G35/G18)</f>
        <v>3.4928547556966603E-3</v>
      </c>
      <c r="H36" s="194"/>
      <c r="I36" s="194"/>
      <c r="J36" s="194"/>
      <c r="K36" s="194"/>
      <c r="L36" s="197">
        <f>G36</f>
        <v>3.4928547556966603E-3</v>
      </c>
      <c r="M36" s="11"/>
      <c r="N36" s="36"/>
      <c r="S36" s="36"/>
      <c r="T36" s="40"/>
      <c r="U36" s="41"/>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29"/>
      <c r="C37" s="21"/>
      <c r="D37" s="21"/>
      <c r="E37" s="30"/>
      <c r="F37" s="30"/>
      <c r="G37" s="38"/>
      <c r="H37" s="194"/>
      <c r="I37" s="194"/>
      <c r="J37" s="194"/>
      <c r="K37" s="194"/>
      <c r="L37" s="197"/>
      <c r="M37" s="11"/>
      <c r="N37" s="36"/>
      <c r="S37" s="36"/>
      <c r="T37" s="40"/>
      <c r="U37" s="41"/>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4"/>
      <c r="C38" s="21" t="s">
        <v>55</v>
      </c>
      <c r="D38" s="21"/>
      <c r="E38" s="43"/>
      <c r="F38" s="43"/>
      <c r="G38" s="11"/>
      <c r="H38" s="194"/>
      <c r="I38" s="194"/>
      <c r="J38" s="194"/>
      <c r="K38" s="194"/>
      <c r="L38" s="11"/>
      <c r="M38" s="11"/>
      <c r="N38" s="11"/>
      <c r="S38" s="11"/>
      <c r="T38" s="19"/>
      <c r="U38" s="11"/>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44" t="s">
        <v>56</v>
      </c>
      <c r="C39" s="21" t="s">
        <v>57</v>
      </c>
      <c r="D39" s="21"/>
      <c r="E39" s="30" t="s">
        <v>58</v>
      </c>
      <c r="F39" s="30"/>
      <c r="G39" s="117">
        <v>2650507</v>
      </c>
      <c r="H39" s="194"/>
      <c r="I39" s="194"/>
      <c r="J39" s="194"/>
      <c r="K39" s="194"/>
      <c r="L39" s="194"/>
      <c r="M39" s="11"/>
      <c r="N39" s="45"/>
      <c r="S39" s="45"/>
      <c r="T39" s="19"/>
      <c r="U39" s="46"/>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t="s">
        <v>59</v>
      </c>
      <c r="C40" s="21" t="s">
        <v>60</v>
      </c>
      <c r="D40" s="21"/>
      <c r="E40" s="30" t="s">
        <v>61</v>
      </c>
      <c r="F40" s="30"/>
      <c r="G40" s="38">
        <f>IF(G39=0,0,G39/G18)</f>
        <v>2.3991993145801205E-3</v>
      </c>
      <c r="H40" s="194"/>
      <c r="I40" s="194"/>
      <c r="J40" s="194"/>
      <c r="K40" s="194"/>
      <c r="L40" s="197">
        <f>G40</f>
        <v>2.3991993145801205E-3</v>
      </c>
      <c r="M40" s="11"/>
      <c r="N40" s="36"/>
      <c r="S40" s="36"/>
      <c r="T40" s="19"/>
      <c r="U40" s="41"/>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c r="C41" s="21"/>
      <c r="D41" s="21"/>
      <c r="E41" s="30"/>
      <c r="F41" s="30"/>
      <c r="G41" s="11"/>
      <c r="H41" s="194"/>
      <c r="I41" s="194"/>
      <c r="J41" s="194"/>
      <c r="K41" s="194"/>
      <c r="L41" s="11"/>
      <c r="M41" s="11"/>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7" t="s">
        <v>62</v>
      </c>
      <c r="B42" s="48"/>
      <c r="C42" s="27" t="s">
        <v>63</v>
      </c>
      <c r="D42" s="27"/>
      <c r="E42" s="22" t="s">
        <v>191</v>
      </c>
      <c r="F42" s="22"/>
      <c r="G42" s="56"/>
      <c r="H42" s="194"/>
      <c r="I42" s="194"/>
      <c r="J42" s="194"/>
      <c r="K42" s="194"/>
      <c r="L42" s="49">
        <f>L32+L36+L40</f>
        <v>1.7055108410886172E-2</v>
      </c>
      <c r="M42" s="11"/>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30"/>
      <c r="F43" s="30"/>
      <c r="G43" s="11"/>
      <c r="H43" s="194"/>
      <c r="I43" s="194"/>
      <c r="J43" s="194"/>
      <c r="K43" s="194"/>
      <c r="L43" s="11"/>
      <c r="M43" s="11"/>
      <c r="N43" s="11"/>
      <c r="S43" s="11"/>
      <c r="T43" s="19"/>
      <c r="U43" s="50"/>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2"/>
      <c r="B44" s="51"/>
      <c r="C44" s="11" t="s">
        <v>65</v>
      </c>
      <c r="D44" s="11"/>
      <c r="E44" s="30"/>
      <c r="F44" s="30"/>
      <c r="G44" s="11"/>
      <c r="H44" s="194"/>
      <c r="I44" s="194"/>
      <c r="J44" s="194"/>
      <c r="K44" s="194"/>
      <c r="L44" s="11"/>
      <c r="M44" s="52"/>
      <c r="N44" s="51"/>
      <c r="S44" s="51"/>
      <c r="V44" s="19" t="s">
        <v>3</v>
      </c>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t="s">
        <v>66</v>
      </c>
      <c r="B45" s="51"/>
      <c r="C45" s="11" t="s">
        <v>67</v>
      </c>
      <c r="D45" s="11"/>
      <c r="E45" s="30" t="s">
        <v>68</v>
      </c>
      <c r="F45" s="30"/>
      <c r="G45" s="117">
        <v>0</v>
      </c>
      <c r="H45" s="194"/>
      <c r="I45" s="194"/>
      <c r="J45" s="194"/>
      <c r="K45" s="194"/>
      <c r="L45" s="11"/>
      <c r="M45" s="52"/>
      <c r="N45" s="51"/>
      <c r="S45" s="51"/>
      <c r="V45" s="19"/>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4" t="s">
        <v>69</v>
      </c>
      <c r="B46" s="51"/>
      <c r="C46" s="11" t="s">
        <v>70</v>
      </c>
      <c r="D46" s="11"/>
      <c r="E46" s="30" t="s">
        <v>71</v>
      </c>
      <c r="F46" s="30"/>
      <c r="G46" s="38">
        <f>IF(G45=0,0,G45/G20)</f>
        <v>0</v>
      </c>
      <c r="H46" s="194"/>
      <c r="I46" s="194"/>
      <c r="J46" s="194"/>
      <c r="K46" s="194"/>
      <c r="L46" s="197">
        <f>G46</f>
        <v>0</v>
      </c>
      <c r="M46" s="52"/>
      <c r="N46" s="51"/>
      <c r="S46" s="51"/>
      <c r="T46" s="19"/>
      <c r="U46" s="19"/>
      <c r="V46" s="19"/>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c r="C47" s="11"/>
      <c r="D47" s="11"/>
      <c r="E47" s="30"/>
      <c r="F47" s="30"/>
      <c r="G47" s="11"/>
      <c r="H47" s="194"/>
      <c r="I47" s="194"/>
      <c r="J47" s="194"/>
      <c r="K47" s="194"/>
      <c r="L47" s="11"/>
      <c r="M47" s="11"/>
      <c r="T47" s="8"/>
      <c r="U47" s="19"/>
      <c r="V47" s="2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c r="C48" s="21" t="s">
        <v>72</v>
      </c>
      <c r="D48" s="21"/>
      <c r="E48" s="53"/>
      <c r="F48" s="53"/>
      <c r="G48" s="194"/>
      <c r="H48" s="194"/>
      <c r="I48" s="194"/>
      <c r="J48" s="194"/>
      <c r="K48" s="194"/>
      <c r="L48" s="194"/>
      <c r="M48" s="11"/>
      <c r="T48" s="19"/>
      <c r="U48" s="19"/>
      <c r="V48" s="2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t="s">
        <v>73</v>
      </c>
      <c r="C49" s="21" t="s">
        <v>74</v>
      </c>
      <c r="D49" s="21"/>
      <c r="E49" s="30" t="s">
        <v>75</v>
      </c>
      <c r="F49" s="30"/>
      <c r="G49" s="117">
        <v>52933115</v>
      </c>
      <c r="H49" s="194"/>
      <c r="I49" s="194"/>
      <c r="J49" s="194"/>
      <c r="K49" s="194"/>
      <c r="L49" s="11"/>
      <c r="M49" s="11"/>
      <c r="T49" s="19"/>
      <c r="U49" s="19"/>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t="s">
        <v>76</v>
      </c>
      <c r="B50" s="51"/>
      <c r="C50" s="11" t="s">
        <v>77</v>
      </c>
      <c r="D50" s="11"/>
      <c r="E50" s="30" t="s">
        <v>78</v>
      </c>
      <c r="F50" s="30"/>
      <c r="G50" s="54">
        <f>IF(G49=0,0,G49/G20)</f>
        <v>6.9443660120693529E-2</v>
      </c>
      <c r="H50" s="194"/>
      <c r="I50" s="194"/>
      <c r="J50" s="194"/>
      <c r="K50" s="194"/>
      <c r="L50" s="197">
        <f>G50</f>
        <v>6.9443660120693529E-2</v>
      </c>
      <c r="M50" s="11"/>
      <c r="U50" s="55"/>
      <c r="V50" s="19"/>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c r="C51" s="21"/>
      <c r="D51" s="21"/>
      <c r="E51" s="30"/>
      <c r="F51" s="30"/>
      <c r="G51" s="11"/>
      <c r="H51" s="194"/>
      <c r="I51" s="194"/>
      <c r="J51" s="194"/>
      <c r="K51" s="194"/>
      <c r="L51" s="11"/>
      <c r="M51" s="11"/>
      <c r="N51" s="53"/>
      <c r="S51" s="53"/>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7" t="s">
        <v>79</v>
      </c>
      <c r="B52" s="48"/>
      <c r="C52" s="27" t="s">
        <v>80</v>
      </c>
      <c r="D52" s="27"/>
      <c r="E52" s="22" t="s">
        <v>192</v>
      </c>
      <c r="F52" s="22"/>
      <c r="G52" s="56"/>
      <c r="H52" s="194"/>
      <c r="I52" s="194"/>
      <c r="J52" s="194"/>
      <c r="K52" s="194"/>
      <c r="L52" s="49">
        <f>L46+L50</f>
        <v>6.9443660120693529E-2</v>
      </c>
      <c r="M52" s="11"/>
      <c r="N52" s="53"/>
      <c r="S52" s="53"/>
      <c r="T52" s="19"/>
      <c r="U52" s="19"/>
      <c r="V52" s="2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G53" s="194"/>
      <c r="H53" s="194"/>
      <c r="I53" s="194"/>
      <c r="J53" s="194"/>
      <c r="K53" s="194"/>
      <c r="L53" s="194"/>
      <c r="M53" s="57"/>
      <c r="N53" s="57"/>
      <c r="S53" s="57"/>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120" t="s">
        <v>193</v>
      </c>
      <c r="B54" s="48"/>
      <c r="C54" s="56" t="s">
        <v>194</v>
      </c>
      <c r="D54" s="98"/>
      <c r="E54" s="30" t="s">
        <v>195</v>
      </c>
      <c r="F54" s="30"/>
      <c r="G54" s="352">
        <v>1.3865414649646274E-3</v>
      </c>
      <c r="H54" s="194"/>
      <c r="I54" s="194"/>
      <c r="J54" s="194"/>
      <c r="K54" s="194"/>
      <c r="L54" s="121">
        <f>G54</f>
        <v>1.3865414649646274E-3</v>
      </c>
      <c r="M54" s="57"/>
      <c r="N54" s="57"/>
      <c r="S54" s="57"/>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A55" s="48"/>
      <c r="B55" s="48"/>
      <c r="C55" s="122"/>
      <c r="G55" s="194"/>
      <c r="H55" s="194"/>
      <c r="I55" s="194"/>
      <c r="J55" s="194"/>
      <c r="K55" s="194"/>
      <c r="L55" s="194"/>
      <c r="M55" s="57"/>
      <c r="N55" s="57"/>
      <c r="S55" s="57"/>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M56" s="6"/>
      <c r="N56" s="6"/>
      <c r="S56" s="6"/>
      <c r="T56" s="20"/>
      <c r="U56" s="20"/>
      <c r="V56" s="2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ht="15.6">
      <c r="A57" s="102"/>
      <c r="B57" s="10"/>
      <c r="C57" s="42"/>
      <c r="D57" s="42"/>
      <c r="E57" s="43"/>
      <c r="F57" s="43"/>
      <c r="G57" s="43"/>
      <c r="H57" s="43"/>
      <c r="I57" s="43"/>
      <c r="J57" s="43"/>
      <c r="K57" s="11"/>
      <c r="L57" s="58"/>
      <c r="M57" s="58"/>
      <c r="N57" s="38"/>
      <c r="O57" s="58"/>
      <c r="Q57" s="11"/>
      <c r="R57" s="105"/>
      <c r="S57" s="123"/>
      <c r="T57" s="124"/>
      <c r="U57" s="19"/>
      <c r="V57" s="19"/>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row>
    <row r="58" spans="1:69" ht="15.6">
      <c r="A58" s="102"/>
      <c r="B58" s="10"/>
      <c r="C58" s="42"/>
      <c r="D58" s="42"/>
      <c r="E58" s="43"/>
      <c r="F58" s="43"/>
      <c r="G58" s="43"/>
      <c r="H58" s="43"/>
      <c r="I58" s="43"/>
      <c r="J58" s="43"/>
      <c r="K58" s="11"/>
      <c r="L58" s="58"/>
      <c r="M58" s="58"/>
      <c r="N58" s="38"/>
      <c r="O58" s="58"/>
      <c r="Q58" s="11"/>
      <c r="R58" s="36"/>
      <c r="S58" s="36"/>
      <c r="T58" s="124"/>
      <c r="U58" s="19"/>
      <c r="V58" s="19"/>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row>
    <row r="59" spans="1:69" ht="15.6">
      <c r="A59" s="125"/>
      <c r="B59" s="10"/>
      <c r="C59" s="42"/>
      <c r="D59" s="42"/>
      <c r="E59" s="43"/>
      <c r="F59" s="43"/>
      <c r="G59" s="43"/>
      <c r="H59" s="43"/>
      <c r="I59" s="43"/>
      <c r="J59" s="43"/>
      <c r="K59" s="11"/>
      <c r="L59" s="58"/>
      <c r="M59" s="58"/>
      <c r="N59" s="38"/>
      <c r="O59" s="58"/>
      <c r="Q59" s="11"/>
      <c r="R59" s="36"/>
      <c r="S59" s="36"/>
      <c r="T59" s="124"/>
      <c r="U59" s="19"/>
      <c r="V59" s="19"/>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row>
    <row r="60" spans="1:69" ht="15.6">
      <c r="A60" s="13"/>
      <c r="C60" s="58"/>
      <c r="D60" s="58"/>
      <c r="E60" s="58"/>
      <c r="F60" s="58"/>
      <c r="G60" s="58"/>
      <c r="H60" s="58"/>
      <c r="I60" s="58"/>
      <c r="J60" s="58"/>
      <c r="K60" s="11"/>
      <c r="L60" s="58"/>
      <c r="M60" s="58"/>
      <c r="N60" s="58"/>
      <c r="O60" s="58"/>
      <c r="Q60" s="11"/>
      <c r="R60" s="11"/>
      <c r="S60" s="11"/>
      <c r="T60" s="19"/>
      <c r="U60" s="19"/>
      <c r="V60" s="19" t="s">
        <v>3</v>
      </c>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03"/>
      <c r="R61" s="116"/>
      <c r="S61" s="2"/>
    </row>
    <row r="62" spans="1:69" ht="15.6">
      <c r="A62" s="103"/>
      <c r="R62" s="116"/>
      <c r="S62" s="2"/>
    </row>
    <row r="64" spans="1:69" ht="15.6">
      <c r="A64" s="13"/>
      <c r="C64" s="58"/>
      <c r="D64" s="58"/>
      <c r="E64" s="58"/>
      <c r="F64" s="58"/>
      <c r="G64" s="58"/>
      <c r="H64" s="58"/>
      <c r="I64" s="58"/>
      <c r="J64" s="58"/>
      <c r="K64" s="11"/>
      <c r="L64" s="58"/>
      <c r="M64" s="58"/>
      <c r="N64" s="58"/>
      <c r="O64" s="58"/>
      <c r="Q64" s="11"/>
      <c r="S64" s="2"/>
      <c r="T64" s="19"/>
      <c r="U64" s="213" t="s">
        <v>363</v>
      </c>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71" ht="15.6">
      <c r="A65" s="13"/>
      <c r="C65" s="21" t="str">
        <f>C5</f>
        <v>Formula Rate calculation</v>
      </c>
      <c r="D65" s="21"/>
      <c r="E65" s="58"/>
      <c r="F65" s="58"/>
      <c r="G65" s="58"/>
      <c r="H65" s="58"/>
      <c r="I65" s="58"/>
      <c r="J65" s="58"/>
      <c r="K65" s="58" t="str">
        <f>G5</f>
        <v xml:space="preserve">     Rate Formula Template</v>
      </c>
      <c r="L65" s="58"/>
      <c r="M65" s="58"/>
      <c r="N65" s="58"/>
      <c r="O65" s="58"/>
      <c r="Q65" s="11"/>
      <c r="S65" s="59"/>
      <c r="T65" s="19"/>
      <c r="U65" s="59" t="str">
        <f>N5</f>
        <v>For the 12 months ended 12/31/2017</v>
      </c>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71" ht="15.6">
      <c r="A66" s="13"/>
      <c r="C66" s="21"/>
      <c r="D66" s="21"/>
      <c r="E66" s="58"/>
      <c r="F66" s="58"/>
      <c r="G66" s="58"/>
      <c r="H66" s="58"/>
      <c r="I66" s="58"/>
      <c r="J66" s="58"/>
      <c r="K66" s="58" t="str">
        <f>G6</f>
        <v xml:space="preserve"> Utilizing Attachment O-GRE Data</v>
      </c>
      <c r="L66" s="58"/>
      <c r="M66" s="58"/>
      <c r="N66" s="58"/>
      <c r="O66" s="58"/>
      <c r="P66" s="11"/>
      <c r="Q66" s="11"/>
      <c r="T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71" ht="14.25" customHeight="1">
      <c r="A67" s="13"/>
      <c r="C67" s="58"/>
      <c r="D67" s="58"/>
      <c r="E67" s="58"/>
      <c r="F67" s="58"/>
      <c r="G67" s="58"/>
      <c r="H67" s="58"/>
      <c r="I67" s="58"/>
      <c r="J67" s="58"/>
      <c r="K67" s="58"/>
      <c r="L67" s="58"/>
      <c r="M67" s="58"/>
      <c r="N67" s="58"/>
      <c r="O67" s="58"/>
      <c r="Q67" s="11"/>
      <c r="S67" s="58"/>
      <c r="T67" s="19"/>
      <c r="U67" s="58" t="s">
        <v>82</v>
      </c>
      <c r="V67" s="2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71" ht="15.6">
      <c r="A68" s="13"/>
      <c r="E68" s="58"/>
      <c r="F68" s="58"/>
      <c r="G68" s="58"/>
      <c r="H68" s="58"/>
      <c r="I68" s="58"/>
      <c r="J68" s="58"/>
      <c r="K68" s="58" t="str">
        <f>G8</f>
        <v>Great River Energy</v>
      </c>
      <c r="L68" s="58"/>
      <c r="M68" s="58"/>
      <c r="N68" s="58"/>
      <c r="O68" s="58"/>
      <c r="P68" s="58"/>
      <c r="Q68" s="11"/>
      <c r="R68" s="11"/>
      <c r="S68" s="11"/>
      <c r="T68" s="19"/>
      <c r="U68" s="8"/>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71" ht="15.6">
      <c r="A69" s="13"/>
      <c r="E69" s="21"/>
      <c r="F69" s="21"/>
      <c r="G69" s="21"/>
      <c r="H69" s="21"/>
      <c r="I69" s="21"/>
      <c r="J69" s="21"/>
      <c r="K69" s="21"/>
      <c r="L69" s="21"/>
      <c r="M69" s="21"/>
      <c r="N69" s="21"/>
      <c r="O69" s="21"/>
      <c r="P69" s="21"/>
      <c r="Q69" s="21"/>
      <c r="R69" s="21"/>
      <c r="S69" s="21"/>
      <c r="T69" s="19"/>
      <c r="U69" s="8"/>
      <c r="V69" s="2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71" ht="15.6">
      <c r="A70" s="13"/>
      <c r="C70" s="58"/>
      <c r="D70" s="58"/>
      <c r="E70" s="27"/>
      <c r="F70" s="27"/>
      <c r="G70" s="27"/>
      <c r="H70" s="27"/>
      <c r="I70" s="27"/>
      <c r="J70" s="27"/>
      <c r="K70" s="45" t="s">
        <v>83</v>
      </c>
      <c r="L70" s="6"/>
      <c r="M70" s="6"/>
      <c r="N70" s="6"/>
      <c r="O70" s="6"/>
      <c r="P70" s="6"/>
      <c r="Q70" s="11"/>
      <c r="R70" s="11"/>
      <c r="S70" s="11"/>
      <c r="T70" s="19"/>
      <c r="U70" s="8"/>
      <c r="V70" s="2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71" ht="52.8">
      <c r="A71" s="13"/>
      <c r="C71" s="58"/>
      <c r="D71" s="58"/>
      <c r="E71" s="27"/>
      <c r="F71" s="27"/>
      <c r="G71" s="27"/>
      <c r="H71" s="27"/>
      <c r="I71" s="27"/>
      <c r="J71" s="27"/>
      <c r="L71" s="6"/>
      <c r="M71" s="6"/>
      <c r="N71" s="6"/>
      <c r="O71" s="6"/>
      <c r="P71" s="6"/>
      <c r="Q71" s="11"/>
      <c r="R71" s="11"/>
      <c r="S71" s="11"/>
      <c r="T71" s="19"/>
      <c r="U71" s="8"/>
      <c r="V71" s="20"/>
      <c r="W71" s="10"/>
      <c r="X71" s="10"/>
      <c r="Y71" s="306" t="s">
        <v>434</v>
      </c>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71" ht="15.6">
      <c r="A72" s="13"/>
      <c r="C72" s="126">
        <v>-1</v>
      </c>
      <c r="D72" s="126">
        <v>-2</v>
      </c>
      <c r="E72" s="126">
        <v>-3</v>
      </c>
      <c r="F72" s="126">
        <v>-4</v>
      </c>
      <c r="G72" s="61" t="s">
        <v>84</v>
      </c>
      <c r="H72" s="61" t="s">
        <v>85</v>
      </c>
      <c r="I72" s="61" t="s">
        <v>86</v>
      </c>
      <c r="J72" s="126">
        <v>-8</v>
      </c>
      <c r="K72" s="126">
        <v>-9</v>
      </c>
      <c r="L72" s="126">
        <v>-10</v>
      </c>
      <c r="M72" s="126">
        <v>-11</v>
      </c>
      <c r="N72" s="126">
        <v>-12</v>
      </c>
      <c r="O72" s="126" t="s">
        <v>196</v>
      </c>
      <c r="P72" s="126" t="s">
        <v>197</v>
      </c>
      <c r="Q72" s="126">
        <v>-13</v>
      </c>
      <c r="R72" s="126">
        <v>-14</v>
      </c>
      <c r="S72" s="126" t="s">
        <v>198</v>
      </c>
      <c r="T72" s="126">
        <v>-15</v>
      </c>
      <c r="U72" s="126">
        <v>-16</v>
      </c>
      <c r="V72" s="8"/>
      <c r="W72" s="19"/>
      <c r="X72" s="2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row>
    <row r="73" spans="1:71" ht="99.75" customHeight="1">
      <c r="A73" s="62" t="s">
        <v>96</v>
      </c>
      <c r="B73" s="63"/>
      <c r="C73" s="63" t="s">
        <v>97</v>
      </c>
      <c r="D73" s="64" t="s">
        <v>98</v>
      </c>
      <c r="E73" s="65" t="s">
        <v>199</v>
      </c>
      <c r="F73" s="64" t="s">
        <v>100</v>
      </c>
      <c r="G73" s="64" t="s">
        <v>101</v>
      </c>
      <c r="H73" s="65" t="s">
        <v>102</v>
      </c>
      <c r="I73" s="65" t="s">
        <v>103</v>
      </c>
      <c r="J73" s="65" t="s">
        <v>63</v>
      </c>
      <c r="K73" s="67" t="s">
        <v>105</v>
      </c>
      <c r="L73" s="65" t="s">
        <v>106</v>
      </c>
      <c r="M73" s="65" t="s">
        <v>80</v>
      </c>
      <c r="N73" s="67" t="s">
        <v>107</v>
      </c>
      <c r="O73" s="68" t="s">
        <v>194</v>
      </c>
      <c r="P73" s="67" t="s">
        <v>200</v>
      </c>
      <c r="Q73" s="65" t="s">
        <v>108</v>
      </c>
      <c r="R73" s="68" t="s">
        <v>109</v>
      </c>
      <c r="S73" s="68" t="s">
        <v>201</v>
      </c>
      <c r="T73" s="69" t="s">
        <v>110</v>
      </c>
      <c r="U73" s="68" t="s">
        <v>111</v>
      </c>
      <c r="V73" s="8"/>
      <c r="W73" s="19"/>
      <c r="X73" s="20"/>
      <c r="Y73" s="68" t="s">
        <v>298</v>
      </c>
      <c r="Z73" s="68" t="s">
        <v>433</v>
      </c>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row>
    <row r="74" spans="1:71" s="135" customFormat="1" ht="48" customHeight="1">
      <c r="A74" s="127"/>
      <c r="B74" s="128"/>
      <c r="C74" s="128"/>
      <c r="D74" s="128"/>
      <c r="E74" s="129" t="s">
        <v>112</v>
      </c>
      <c r="F74" s="129" t="s">
        <v>469</v>
      </c>
      <c r="G74" s="71" t="s">
        <v>113</v>
      </c>
      <c r="H74" s="72" t="s">
        <v>114</v>
      </c>
      <c r="I74" s="73" t="s">
        <v>115</v>
      </c>
      <c r="J74" s="72" t="s">
        <v>116</v>
      </c>
      <c r="K74" s="74" t="s">
        <v>117</v>
      </c>
      <c r="L74" s="72" t="s">
        <v>118</v>
      </c>
      <c r="M74" s="129" t="s">
        <v>119</v>
      </c>
      <c r="N74" s="75" t="s">
        <v>120</v>
      </c>
      <c r="O74" s="130" t="s">
        <v>202</v>
      </c>
      <c r="P74" s="130" t="s">
        <v>203</v>
      </c>
      <c r="Q74" s="129" t="s">
        <v>121</v>
      </c>
      <c r="R74" s="130" t="s">
        <v>204</v>
      </c>
      <c r="S74" s="130" t="s">
        <v>205</v>
      </c>
      <c r="T74" s="131" t="s">
        <v>123</v>
      </c>
      <c r="U74" s="77" t="s">
        <v>124</v>
      </c>
      <c r="V74" s="132"/>
      <c r="W74" s="133"/>
      <c r="X74" s="132"/>
      <c r="Y74" s="132"/>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row>
    <row r="75" spans="1:71" ht="15.6">
      <c r="A75" s="78"/>
      <c r="B75" s="6"/>
      <c r="C75" s="6"/>
      <c r="D75" s="6"/>
      <c r="E75" s="6"/>
      <c r="F75" s="6"/>
      <c r="G75" s="6"/>
      <c r="H75" s="6"/>
      <c r="I75" s="6"/>
      <c r="J75" s="6"/>
      <c r="K75" s="79"/>
      <c r="L75" s="6"/>
      <c r="M75" s="6"/>
      <c r="N75" s="79"/>
      <c r="O75" s="79"/>
      <c r="P75" s="79"/>
      <c r="Q75" s="6"/>
      <c r="R75" s="79"/>
      <c r="S75" s="79"/>
      <c r="T75" s="11"/>
      <c r="U75" s="80"/>
      <c r="V75" s="8"/>
      <c r="W75" s="19"/>
      <c r="X75" s="20"/>
      <c r="Y75" s="2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row>
    <row r="76" spans="1:71" ht="15.6">
      <c r="A76" s="193" t="s">
        <v>20</v>
      </c>
      <c r="B76" s="194"/>
      <c r="C76" s="194" t="s">
        <v>229</v>
      </c>
      <c r="D76" s="195">
        <v>1203</v>
      </c>
      <c r="E76" s="196">
        <v>120502959</v>
      </c>
      <c r="F76" s="196">
        <v>8243034</v>
      </c>
      <c r="G76" s="197">
        <f>$L$28</f>
        <v>0.1385976151381694</v>
      </c>
      <c r="H76" s="198">
        <f>F76*G76</f>
        <v>1142464.8539028452</v>
      </c>
      <c r="I76" s="197">
        <f>$L$42</f>
        <v>1.7055108410886172E-2</v>
      </c>
      <c r="J76" s="206">
        <f>E76*I76</f>
        <v>2055191.0295775714</v>
      </c>
      <c r="K76" s="200">
        <f>+H76+J76</f>
        <v>3197655.8834804166</v>
      </c>
      <c r="L76" s="198">
        <f>+E76-F76</f>
        <v>112259925</v>
      </c>
      <c r="M76" s="197">
        <f>$L$52</f>
        <v>6.9443660120693529E-2</v>
      </c>
      <c r="N76" s="200">
        <f>L76*M76</f>
        <v>7795740.0768745467</v>
      </c>
      <c r="O76" s="201">
        <f>L$54</f>
        <v>1.3865414649646274E-3</v>
      </c>
      <c r="P76" s="200">
        <f>O76*L76</f>
        <v>155653.04086631921</v>
      </c>
      <c r="Q76" s="202">
        <v>3095554</v>
      </c>
      <c r="R76" s="199">
        <f>K76+N76+P76+Q76</f>
        <v>14244603.001221282</v>
      </c>
      <c r="S76" s="199">
        <f>+R76-P76</f>
        <v>14088949.960354963</v>
      </c>
      <c r="T76" s="203">
        <v>-186526</v>
      </c>
      <c r="U76" s="204">
        <f>R76+T76</f>
        <v>14058077.001221282</v>
      </c>
      <c r="V76" s="86"/>
      <c r="W76" s="86"/>
      <c r="X76" s="86"/>
      <c r="Y76" s="248">
        <f>E76+Z76-1112641</f>
        <v>125151311</v>
      </c>
      <c r="Z76" s="248">
        <f>5749458+11535</f>
        <v>5760993</v>
      </c>
      <c r="AA76" s="86" t="s">
        <v>168</v>
      </c>
    </row>
    <row r="77" spans="1:71" ht="15.6">
      <c r="A77" s="193" t="s">
        <v>126</v>
      </c>
      <c r="B77" s="194"/>
      <c r="C77" s="194"/>
      <c r="D77" s="195"/>
      <c r="E77" s="196">
        <v>0</v>
      </c>
      <c r="F77" s="196">
        <v>0</v>
      </c>
      <c r="G77" s="197">
        <f>$L$28</f>
        <v>0.1385976151381694</v>
      </c>
      <c r="H77" s="198">
        <f>F77*G77</f>
        <v>0</v>
      </c>
      <c r="I77" s="197">
        <f>$L$42</f>
        <v>1.7055108410886172E-2</v>
      </c>
      <c r="J77" s="206">
        <f t="shared" ref="J77:J78" si="0">E77*I77</f>
        <v>0</v>
      </c>
      <c r="K77" s="200">
        <f t="shared" ref="K77:K78" si="1">+H77+J77</f>
        <v>0</v>
      </c>
      <c r="L77" s="198">
        <v>0</v>
      </c>
      <c r="M77" s="197">
        <f>$L$52</f>
        <v>6.9443660120693529E-2</v>
      </c>
      <c r="N77" s="200">
        <f>L77*M77</f>
        <v>0</v>
      </c>
      <c r="O77" s="201">
        <f>L$54</f>
        <v>1.3865414649646274E-3</v>
      </c>
      <c r="P77" s="200">
        <f>O77*L77</f>
        <v>0</v>
      </c>
      <c r="Q77" s="202">
        <v>0</v>
      </c>
      <c r="R77" s="199">
        <f>K77+N77+P77+Q77</f>
        <v>0</v>
      </c>
      <c r="S77" s="199">
        <f>+R77-P77</f>
        <v>0</v>
      </c>
      <c r="T77" s="203">
        <v>0</v>
      </c>
      <c r="U77" s="204">
        <f>R77+T77</f>
        <v>0</v>
      </c>
      <c r="V77" s="86"/>
      <c r="W77" s="86"/>
      <c r="X77" s="86"/>
      <c r="Y77" s="247">
        <f t="shared" ref="Y77:Y83" si="2">+E77</f>
        <v>0</v>
      </c>
      <c r="Z77" s="248"/>
      <c r="AA77" s="86"/>
    </row>
    <row r="78" spans="1:71" ht="15.6">
      <c r="A78" s="193" t="s">
        <v>127</v>
      </c>
      <c r="B78" s="194"/>
      <c r="C78" s="194"/>
      <c r="D78" s="195"/>
      <c r="E78" s="196">
        <v>0</v>
      </c>
      <c r="F78" s="196">
        <v>0</v>
      </c>
      <c r="G78" s="197">
        <f>$L$28</f>
        <v>0.1385976151381694</v>
      </c>
      <c r="H78" s="198">
        <f>F78*G78</f>
        <v>0</v>
      </c>
      <c r="I78" s="197">
        <f>$L$42</f>
        <v>1.7055108410886172E-2</v>
      </c>
      <c r="J78" s="206">
        <f t="shared" si="0"/>
        <v>0</v>
      </c>
      <c r="K78" s="200">
        <f t="shared" si="1"/>
        <v>0</v>
      </c>
      <c r="L78" s="198">
        <v>0</v>
      </c>
      <c r="M78" s="197">
        <f>$L$52</f>
        <v>6.9443660120693529E-2</v>
      </c>
      <c r="N78" s="200">
        <f>L78*M78</f>
        <v>0</v>
      </c>
      <c r="O78" s="201">
        <f>L$54</f>
        <v>1.3865414649646274E-3</v>
      </c>
      <c r="P78" s="200">
        <f>O78*L78</f>
        <v>0</v>
      </c>
      <c r="Q78" s="202">
        <v>0</v>
      </c>
      <c r="R78" s="199">
        <f>K78+N78+P78+Q78</f>
        <v>0</v>
      </c>
      <c r="S78" s="199">
        <f>+R78-P78</f>
        <v>0</v>
      </c>
      <c r="T78" s="205">
        <v>0</v>
      </c>
      <c r="U78" s="204">
        <f>R78+T78</f>
        <v>0</v>
      </c>
      <c r="V78" s="86"/>
      <c r="W78" s="86"/>
      <c r="X78" s="86"/>
      <c r="Y78" s="247">
        <f t="shared" si="2"/>
        <v>0</v>
      </c>
      <c r="Z78" s="248"/>
      <c r="AA78" s="86"/>
    </row>
    <row r="79" spans="1:71" ht="15.6">
      <c r="A79" s="81"/>
      <c r="J79" s="55"/>
      <c r="K79" s="136"/>
      <c r="N79" s="136"/>
      <c r="O79" s="137"/>
      <c r="P79" s="138"/>
      <c r="Q79" s="55"/>
      <c r="R79" s="136"/>
      <c r="S79" s="138"/>
      <c r="T79" s="55"/>
      <c r="U79" s="136"/>
      <c r="V79" s="86"/>
      <c r="W79" s="86"/>
      <c r="X79" s="86"/>
      <c r="Y79" s="247">
        <f t="shared" si="2"/>
        <v>0</v>
      </c>
      <c r="Z79" s="248"/>
      <c r="AA79" s="86"/>
    </row>
    <row r="80" spans="1:71" ht="15.6">
      <c r="A80" s="81"/>
      <c r="K80" s="83"/>
      <c r="N80" s="136"/>
      <c r="O80" s="137"/>
      <c r="P80" s="138"/>
      <c r="Q80" s="55"/>
      <c r="R80" s="136"/>
      <c r="S80" s="138"/>
      <c r="T80" s="55"/>
      <c r="U80" s="136"/>
      <c r="V80" s="86"/>
      <c r="W80" s="86"/>
      <c r="X80" s="86"/>
      <c r="Y80" s="247">
        <f t="shared" si="2"/>
        <v>0</v>
      </c>
      <c r="Z80" s="248"/>
      <c r="AA80" s="86"/>
    </row>
    <row r="81" spans="1:27" ht="15.6">
      <c r="A81" s="81"/>
      <c r="K81" s="83"/>
      <c r="N81" s="136"/>
      <c r="O81" s="137"/>
      <c r="P81" s="138"/>
      <c r="Q81" s="55"/>
      <c r="R81" s="136"/>
      <c r="S81" s="138"/>
      <c r="T81" s="55"/>
      <c r="U81" s="136"/>
      <c r="V81" s="86"/>
      <c r="W81" s="86"/>
      <c r="X81" s="86"/>
      <c r="Y81" s="247">
        <f t="shared" si="2"/>
        <v>0</v>
      </c>
      <c r="Z81" s="248"/>
      <c r="AA81" s="86"/>
    </row>
    <row r="82" spans="1:27" ht="15.6">
      <c r="A82" s="81"/>
      <c r="K82" s="83"/>
      <c r="N82" s="136"/>
      <c r="O82" s="137"/>
      <c r="P82" s="138"/>
      <c r="Q82" s="55"/>
      <c r="R82" s="136"/>
      <c r="S82" s="138"/>
      <c r="T82" s="55"/>
      <c r="U82" s="136"/>
      <c r="V82" s="86"/>
      <c r="W82" s="86"/>
      <c r="X82" s="86"/>
      <c r="Y82" s="247">
        <f t="shared" si="2"/>
        <v>0</v>
      </c>
      <c r="Z82" s="248"/>
      <c r="AA82" s="86"/>
    </row>
    <row r="83" spans="1:27" ht="15.6">
      <c r="A83" s="81"/>
      <c r="K83" s="83"/>
      <c r="N83" s="136"/>
      <c r="O83" s="137"/>
      <c r="P83" s="138"/>
      <c r="Q83" s="55"/>
      <c r="R83" s="136"/>
      <c r="S83" s="138"/>
      <c r="T83" s="55"/>
      <c r="U83" s="136"/>
      <c r="V83" s="86"/>
      <c r="W83" s="86"/>
      <c r="X83" s="86"/>
      <c r="Y83" s="247">
        <f t="shared" si="2"/>
        <v>0</v>
      </c>
      <c r="Z83" s="248"/>
      <c r="AA83" s="86"/>
    </row>
    <row r="84" spans="1:27">
      <c r="A84" s="81"/>
      <c r="C84" s="86"/>
      <c r="D84" s="86"/>
      <c r="E84" s="86"/>
      <c r="F84" s="86"/>
      <c r="G84" s="86"/>
      <c r="H84" s="86"/>
      <c r="I84" s="86"/>
      <c r="J84" s="86"/>
      <c r="K84" s="88"/>
      <c r="L84" s="86"/>
      <c r="M84" s="86"/>
      <c r="N84" s="139"/>
      <c r="O84" s="140"/>
      <c r="P84" s="141"/>
      <c r="Q84" s="142"/>
      <c r="R84" s="139"/>
      <c r="S84" s="141"/>
      <c r="T84" s="142"/>
      <c r="U84" s="139"/>
      <c r="V84" s="86"/>
      <c r="W84" s="86"/>
      <c r="X84" s="86"/>
      <c r="Y84" s="245"/>
      <c r="Z84" s="86"/>
      <c r="AA84" s="86"/>
    </row>
    <row r="85" spans="1:27">
      <c r="A85" s="81"/>
      <c r="C85" s="86"/>
      <c r="D85" s="86"/>
      <c r="E85" s="86"/>
      <c r="F85" s="86"/>
      <c r="G85" s="86"/>
      <c r="H85" s="86"/>
      <c r="I85" s="86"/>
      <c r="J85" s="86"/>
      <c r="K85" s="88"/>
      <c r="L85" s="86"/>
      <c r="M85" s="86"/>
      <c r="N85" s="139"/>
      <c r="O85" s="140"/>
      <c r="P85" s="141"/>
      <c r="Q85" s="142"/>
      <c r="R85" s="139"/>
      <c r="S85" s="141"/>
      <c r="T85" s="142"/>
      <c r="U85" s="139"/>
      <c r="V85" s="86"/>
      <c r="W85" s="86"/>
      <c r="X85" s="86"/>
      <c r="Y85" s="245"/>
      <c r="Z85" s="86"/>
      <c r="AA85" s="86"/>
    </row>
    <row r="86" spans="1:27">
      <c r="A86" s="81"/>
      <c r="C86" s="86"/>
      <c r="D86" s="86"/>
      <c r="E86" s="86"/>
      <c r="F86" s="86"/>
      <c r="G86" s="86"/>
      <c r="H86" s="86"/>
      <c r="I86" s="86"/>
      <c r="J86" s="86"/>
      <c r="K86" s="88"/>
      <c r="L86" s="86"/>
      <c r="M86" s="86"/>
      <c r="N86" s="139"/>
      <c r="O86" s="140"/>
      <c r="P86" s="141"/>
      <c r="Q86" s="142"/>
      <c r="R86" s="139"/>
      <c r="S86" s="141"/>
      <c r="T86" s="142"/>
      <c r="U86" s="139"/>
      <c r="V86" s="86"/>
      <c r="W86" s="86"/>
      <c r="X86" s="86"/>
      <c r="Y86" s="245"/>
      <c r="Z86" s="86"/>
      <c r="AA86" s="86"/>
    </row>
    <row r="87" spans="1:27">
      <c r="A87" s="81"/>
      <c r="C87" s="86"/>
      <c r="D87" s="86"/>
      <c r="E87" s="86"/>
      <c r="F87" s="86"/>
      <c r="G87" s="86"/>
      <c r="H87" s="86"/>
      <c r="I87" s="86"/>
      <c r="J87" s="86"/>
      <c r="K87" s="88"/>
      <c r="L87" s="86"/>
      <c r="M87" s="86"/>
      <c r="N87" s="139"/>
      <c r="O87" s="140"/>
      <c r="P87" s="141"/>
      <c r="Q87" s="142"/>
      <c r="R87" s="139"/>
      <c r="S87" s="141"/>
      <c r="T87" s="142"/>
      <c r="U87" s="139"/>
      <c r="V87" s="86"/>
      <c r="W87" s="86"/>
      <c r="X87" s="86"/>
      <c r="Y87" s="245"/>
      <c r="Z87" s="86"/>
      <c r="AA87" s="86"/>
    </row>
    <row r="88" spans="1:27">
      <c r="A88" s="81"/>
      <c r="C88" s="86"/>
      <c r="D88" s="86"/>
      <c r="E88" s="86"/>
      <c r="F88" s="86"/>
      <c r="G88" s="86"/>
      <c r="H88" s="86"/>
      <c r="I88" s="86"/>
      <c r="J88" s="86"/>
      <c r="K88" s="88"/>
      <c r="L88" s="86"/>
      <c r="M88" s="86"/>
      <c r="N88" s="139"/>
      <c r="O88" s="140"/>
      <c r="P88" s="141"/>
      <c r="Q88" s="142"/>
      <c r="R88" s="139"/>
      <c r="S88" s="141"/>
      <c r="T88" s="142"/>
      <c r="U88" s="139"/>
      <c r="V88" s="86"/>
      <c r="W88" s="86"/>
      <c r="X88" s="86"/>
      <c r="Y88" s="245"/>
      <c r="Z88" s="86"/>
      <c r="AA88" s="86"/>
    </row>
    <row r="89" spans="1:27">
      <c r="A89" s="81"/>
      <c r="C89" s="86"/>
      <c r="D89" s="86"/>
      <c r="E89" s="86"/>
      <c r="F89" s="86"/>
      <c r="G89" s="86"/>
      <c r="H89" s="86"/>
      <c r="I89" s="86"/>
      <c r="J89" s="86"/>
      <c r="K89" s="88"/>
      <c r="L89" s="86"/>
      <c r="M89" s="86"/>
      <c r="N89" s="139"/>
      <c r="O89" s="140"/>
      <c r="P89" s="141"/>
      <c r="Q89" s="142"/>
      <c r="R89" s="139"/>
      <c r="S89" s="141"/>
      <c r="T89" s="142"/>
      <c r="U89" s="139"/>
      <c r="V89" s="86"/>
      <c r="W89" s="86"/>
      <c r="X89" s="86"/>
      <c r="Y89" s="245"/>
      <c r="Z89" s="86"/>
      <c r="AA89" s="86"/>
    </row>
    <row r="90" spans="1:27">
      <c r="A90" s="81"/>
      <c r="C90" s="86"/>
      <c r="D90" s="86"/>
      <c r="E90" s="86"/>
      <c r="F90" s="86"/>
      <c r="G90" s="86"/>
      <c r="H90" s="86"/>
      <c r="I90" s="86"/>
      <c r="J90" s="86"/>
      <c r="K90" s="88"/>
      <c r="L90" s="86"/>
      <c r="M90" s="86"/>
      <c r="N90" s="139"/>
      <c r="O90" s="140"/>
      <c r="P90" s="141"/>
      <c r="Q90" s="142"/>
      <c r="R90" s="139"/>
      <c r="S90" s="141"/>
      <c r="T90" s="142"/>
      <c r="U90" s="139"/>
      <c r="V90" s="86"/>
      <c r="W90" s="86"/>
      <c r="X90" s="86"/>
      <c r="Y90" s="245"/>
      <c r="Z90" s="86"/>
      <c r="AA90" s="86"/>
    </row>
    <row r="91" spans="1:27">
      <c r="A91" s="81"/>
      <c r="C91" s="86"/>
      <c r="D91" s="86"/>
      <c r="E91" s="86"/>
      <c r="F91" s="86"/>
      <c r="G91" s="86"/>
      <c r="H91" s="86"/>
      <c r="I91" s="86"/>
      <c r="J91" s="86"/>
      <c r="K91" s="88"/>
      <c r="L91" s="86"/>
      <c r="M91" s="86"/>
      <c r="N91" s="139"/>
      <c r="O91" s="140"/>
      <c r="P91" s="141"/>
      <c r="Q91" s="142"/>
      <c r="R91" s="139"/>
      <c r="S91" s="141"/>
      <c r="T91" s="142"/>
      <c r="U91" s="139"/>
      <c r="V91" s="86"/>
      <c r="W91" s="86"/>
      <c r="X91" s="86"/>
      <c r="Y91" s="245"/>
      <c r="Z91" s="86"/>
      <c r="AA91" s="86"/>
    </row>
    <row r="92" spans="1:27">
      <c r="A92" s="81"/>
      <c r="C92" s="86"/>
      <c r="D92" s="86"/>
      <c r="E92" s="86"/>
      <c r="F92" s="86"/>
      <c r="G92" s="86"/>
      <c r="H92" s="86"/>
      <c r="I92" s="86"/>
      <c r="J92" s="86"/>
      <c r="K92" s="88"/>
      <c r="L92" s="86"/>
      <c r="M92" s="86"/>
      <c r="N92" s="139"/>
      <c r="O92" s="140"/>
      <c r="P92" s="141"/>
      <c r="Q92" s="142"/>
      <c r="R92" s="139"/>
      <c r="S92" s="141"/>
      <c r="T92" s="142"/>
      <c r="U92" s="139"/>
      <c r="V92" s="86"/>
      <c r="W92" s="86"/>
      <c r="X92" s="86"/>
      <c r="Y92" s="245"/>
      <c r="Z92" s="86"/>
      <c r="AA92" s="86"/>
    </row>
    <row r="93" spans="1:27">
      <c r="A93" s="81"/>
      <c r="C93" s="86"/>
      <c r="D93" s="86"/>
      <c r="E93" s="86"/>
      <c r="F93" s="86"/>
      <c r="G93" s="86"/>
      <c r="H93" s="86"/>
      <c r="I93" s="86"/>
      <c r="J93" s="86"/>
      <c r="K93" s="88"/>
      <c r="L93" s="86"/>
      <c r="M93" s="86"/>
      <c r="N93" s="139"/>
      <c r="O93" s="140"/>
      <c r="P93" s="141"/>
      <c r="Q93" s="142"/>
      <c r="R93" s="139"/>
      <c r="S93" s="141"/>
      <c r="T93" s="142"/>
      <c r="U93" s="139"/>
      <c r="V93" s="86"/>
      <c r="W93" s="86"/>
      <c r="X93" s="86"/>
      <c r="Y93" s="245"/>
      <c r="Z93" s="86"/>
      <c r="AA93" s="86"/>
    </row>
    <row r="94" spans="1:27">
      <c r="A94" s="81"/>
      <c r="C94" s="86"/>
      <c r="D94" s="86"/>
      <c r="E94" s="86"/>
      <c r="F94" s="86"/>
      <c r="G94" s="86"/>
      <c r="H94" s="86"/>
      <c r="I94" s="86"/>
      <c r="J94" s="86"/>
      <c r="K94" s="88"/>
      <c r="L94" s="86"/>
      <c r="M94" s="86"/>
      <c r="N94" s="139"/>
      <c r="O94" s="140"/>
      <c r="P94" s="141"/>
      <c r="Q94" s="142"/>
      <c r="R94" s="139"/>
      <c r="S94" s="141"/>
      <c r="T94" s="142"/>
      <c r="U94" s="139"/>
      <c r="V94" s="86"/>
      <c r="W94" s="86"/>
      <c r="X94" s="86"/>
      <c r="Y94" s="245"/>
      <c r="Z94" s="86"/>
      <c r="AA94" s="86"/>
    </row>
    <row r="95" spans="1:27">
      <c r="A95" s="89"/>
      <c r="B95" s="90"/>
      <c r="C95" s="91"/>
      <c r="D95" s="91"/>
      <c r="E95" s="91"/>
      <c r="F95" s="91"/>
      <c r="G95" s="91"/>
      <c r="H95" s="91"/>
      <c r="I95" s="91"/>
      <c r="J95" s="91"/>
      <c r="K95" s="92"/>
      <c r="L95" s="91"/>
      <c r="M95" s="91"/>
      <c r="N95" s="143"/>
      <c r="O95" s="144"/>
      <c r="P95" s="145"/>
      <c r="Q95" s="146"/>
      <c r="R95" s="143"/>
      <c r="S95" s="145"/>
      <c r="T95" s="146"/>
      <c r="U95" s="143"/>
      <c r="V95" s="86"/>
      <c r="W95" s="86"/>
      <c r="X95" s="86"/>
      <c r="Y95" s="245"/>
      <c r="Z95" s="86"/>
      <c r="AA95" s="86"/>
    </row>
    <row r="96" spans="1:27" ht="15.6">
      <c r="A96" s="44" t="s">
        <v>128</v>
      </c>
      <c r="B96" s="51"/>
      <c r="C96" s="21" t="s">
        <v>129</v>
      </c>
      <c r="D96" s="21"/>
      <c r="E96" s="43"/>
      <c r="F96" s="43"/>
      <c r="G96" s="43"/>
      <c r="H96" s="43"/>
      <c r="I96" s="43"/>
      <c r="J96" s="43"/>
      <c r="K96" s="11"/>
      <c r="L96" s="11"/>
      <c r="M96" s="11"/>
      <c r="N96" s="11"/>
      <c r="O96" s="11"/>
      <c r="P96" s="93">
        <f>SUM(P76:P95)</f>
        <v>155653.04086631921</v>
      </c>
      <c r="Q96" s="11"/>
      <c r="R96" s="232">
        <f>SUM(R76:R95)</f>
        <v>14244603.001221282</v>
      </c>
      <c r="S96" s="232">
        <f>SUM(S76:S95)</f>
        <v>14088949.960354963</v>
      </c>
      <c r="T96" s="232">
        <f>SUM(T76:T95)</f>
        <v>-186526</v>
      </c>
      <c r="U96" s="232">
        <f>ROUND(SUM(U76:U95),2)</f>
        <v>14058077</v>
      </c>
      <c r="V96" s="86"/>
      <c r="W96" s="86"/>
      <c r="X96" s="86"/>
      <c r="Y96" s="246">
        <f>SUM(Y76:Y95)</f>
        <v>125151311</v>
      </c>
      <c r="Z96" s="246">
        <f>SUM(Z76:Z95)</f>
        <v>5760993</v>
      </c>
      <c r="AA96" s="86"/>
    </row>
    <row r="97" spans="1:27" ht="15.6">
      <c r="A97" s="86"/>
      <c r="B97" s="86"/>
      <c r="C97" s="86"/>
      <c r="D97" s="86"/>
      <c r="E97" s="142">
        <f>SUM(E76:E94)</f>
        <v>120502959</v>
      </c>
      <c r="F97" s="86"/>
      <c r="G97" s="86"/>
      <c r="H97" s="86"/>
      <c r="I97" s="86"/>
      <c r="J97" s="86"/>
      <c r="K97" s="86"/>
      <c r="L97" s="86"/>
      <c r="M97" s="86"/>
      <c r="N97" s="86"/>
      <c r="O97" s="86"/>
      <c r="P97" s="86"/>
      <c r="Q97" s="86"/>
      <c r="R97" s="86"/>
      <c r="S97" s="86"/>
      <c r="T97" s="86"/>
      <c r="U97" s="86"/>
      <c r="V97" s="86"/>
      <c r="W97" s="86"/>
      <c r="X97" s="86"/>
      <c r="Y97" s="293">
        <f>+E97-Y96+Z76</f>
        <v>1112641</v>
      </c>
      <c r="Z97" s="293" t="s">
        <v>242</v>
      </c>
      <c r="AA97" s="86"/>
    </row>
    <row r="98" spans="1:27" ht="15.6">
      <c r="A98" s="95">
        <v>3</v>
      </c>
      <c r="B98" s="58"/>
      <c r="C98" s="58" t="s">
        <v>130</v>
      </c>
      <c r="D98" s="86"/>
      <c r="E98" s="86"/>
      <c r="F98" s="86"/>
      <c r="G98" s="86"/>
      <c r="H98" s="86"/>
      <c r="I98" s="86"/>
      <c r="J98" s="86"/>
      <c r="K98" s="86"/>
      <c r="L98" s="86"/>
      <c r="M98" s="86"/>
      <c r="N98" s="86"/>
      <c r="O98" s="86"/>
      <c r="P98" s="86"/>
      <c r="Q98" s="86"/>
      <c r="R98" s="58"/>
      <c r="S98" s="58">
        <f>S96</f>
        <v>14088949.960354963</v>
      </c>
      <c r="T98" s="86"/>
      <c r="U98" s="86"/>
      <c r="V98" s="86"/>
      <c r="W98" s="86"/>
      <c r="X98" s="86"/>
      <c r="Y98" s="294" t="s">
        <v>402</v>
      </c>
      <c r="Z98" s="295"/>
      <c r="AA98" s="86"/>
    </row>
    <row r="99" spans="1:27">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row>
    <row r="100" spans="1:27">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row>
    <row r="101" spans="1:27">
      <c r="A101" s="86" t="s">
        <v>131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row>
    <row r="102" spans="1:27" ht="15" thickBot="1">
      <c r="A102" s="147" t="s">
        <v>132</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row>
    <row r="103" spans="1:27" ht="33" customHeight="1">
      <c r="A103" s="97" t="s">
        <v>133</v>
      </c>
      <c r="B103" s="98"/>
      <c r="C103" s="358" t="s">
        <v>478</v>
      </c>
      <c r="D103" s="358"/>
      <c r="E103" s="358"/>
      <c r="F103" s="358"/>
      <c r="G103" s="358"/>
      <c r="H103" s="358"/>
      <c r="I103" s="358"/>
      <c r="J103" s="358"/>
      <c r="K103" s="358"/>
      <c r="L103" s="358"/>
      <c r="M103" s="358"/>
      <c r="N103" s="358"/>
      <c r="O103" s="358"/>
      <c r="P103" s="358"/>
      <c r="Q103" s="358"/>
      <c r="R103" s="358"/>
      <c r="S103" s="148"/>
      <c r="T103" s="86"/>
      <c r="U103" s="86"/>
      <c r="V103" s="86"/>
      <c r="W103" s="86"/>
      <c r="X103" s="86"/>
      <c r="Y103" s="86"/>
    </row>
    <row r="104" spans="1:27" ht="15.75" customHeight="1">
      <c r="A104" s="97" t="s">
        <v>134</v>
      </c>
      <c r="B104" s="98"/>
      <c r="C104" s="358" t="s">
        <v>206</v>
      </c>
      <c r="D104" s="358"/>
      <c r="E104" s="358"/>
      <c r="F104" s="358"/>
      <c r="G104" s="358"/>
      <c r="H104" s="358"/>
      <c r="I104" s="358"/>
      <c r="J104" s="358"/>
      <c r="K104" s="358"/>
      <c r="L104" s="358"/>
      <c r="M104" s="358"/>
      <c r="N104" s="358"/>
      <c r="O104" s="358"/>
      <c r="P104" s="358"/>
      <c r="Q104" s="358"/>
      <c r="R104" s="358"/>
      <c r="S104" s="148"/>
      <c r="T104" s="86"/>
      <c r="U104" s="86"/>
      <c r="V104" s="86"/>
      <c r="W104" s="86"/>
      <c r="X104" s="86"/>
      <c r="Y104" s="86"/>
    </row>
    <row r="105" spans="1:27" ht="33" customHeight="1">
      <c r="A105" s="97" t="s">
        <v>135</v>
      </c>
      <c r="B105" s="98"/>
      <c r="C105" s="358" t="s">
        <v>207</v>
      </c>
      <c r="D105" s="358"/>
      <c r="E105" s="358"/>
      <c r="F105" s="358"/>
      <c r="G105" s="358"/>
      <c r="H105" s="358"/>
      <c r="I105" s="358"/>
      <c r="J105" s="358"/>
      <c r="K105" s="358"/>
      <c r="L105" s="358"/>
      <c r="M105" s="358"/>
      <c r="N105" s="358"/>
      <c r="O105" s="358"/>
      <c r="P105" s="358"/>
      <c r="Q105" s="358"/>
      <c r="R105" s="358"/>
      <c r="S105" s="149"/>
      <c r="T105" s="86"/>
      <c r="U105" s="86"/>
      <c r="V105" s="86"/>
      <c r="W105" s="86"/>
      <c r="X105" s="86"/>
      <c r="Y105" s="86"/>
    </row>
    <row r="106" spans="1:27" ht="15.6">
      <c r="A106" s="97" t="s">
        <v>138</v>
      </c>
      <c r="B106" s="98"/>
      <c r="C106" s="358" t="s">
        <v>139</v>
      </c>
      <c r="D106" s="358"/>
      <c r="E106" s="358"/>
      <c r="F106" s="358"/>
      <c r="G106" s="358"/>
      <c r="H106" s="358"/>
      <c r="I106" s="358"/>
      <c r="J106" s="358"/>
      <c r="K106" s="358"/>
      <c r="L106" s="358"/>
      <c r="M106" s="358"/>
      <c r="N106" s="358"/>
      <c r="O106" s="358"/>
      <c r="P106" s="358"/>
      <c r="Q106" s="358"/>
      <c r="R106" s="358"/>
      <c r="S106" s="149"/>
      <c r="T106" s="86"/>
      <c r="U106" s="86"/>
      <c r="V106" s="86"/>
      <c r="W106" s="86"/>
      <c r="X106" s="86"/>
      <c r="Y106" s="86"/>
    </row>
    <row r="107" spans="1:27" ht="15.6">
      <c r="A107" s="97" t="s">
        <v>140</v>
      </c>
      <c r="B107" s="98"/>
      <c r="C107" s="371" t="s">
        <v>479</v>
      </c>
      <c r="D107" s="371"/>
      <c r="E107" s="371"/>
      <c r="F107" s="371"/>
      <c r="G107" s="371"/>
      <c r="H107" s="371"/>
      <c r="I107" s="371"/>
      <c r="J107" s="371"/>
      <c r="K107" s="371"/>
      <c r="L107" s="371"/>
      <c r="M107" s="371"/>
      <c r="N107" s="371"/>
      <c r="O107" s="371"/>
      <c r="P107" s="371"/>
      <c r="Q107" s="371"/>
      <c r="R107" s="371"/>
      <c r="S107" s="148"/>
      <c r="T107" s="86"/>
      <c r="U107" s="86"/>
      <c r="V107" s="86"/>
      <c r="W107" s="86"/>
      <c r="X107" s="86"/>
      <c r="Y107" s="86"/>
    </row>
    <row r="108" spans="1:27" ht="15.6">
      <c r="A108" s="97" t="s">
        <v>141</v>
      </c>
      <c r="B108" s="98"/>
      <c r="C108" s="371" t="s">
        <v>142</v>
      </c>
      <c r="D108" s="371"/>
      <c r="E108" s="371"/>
      <c r="F108" s="371"/>
      <c r="G108" s="371"/>
      <c r="H108" s="371"/>
      <c r="I108" s="371"/>
      <c r="J108" s="371"/>
      <c r="K108" s="371"/>
      <c r="L108" s="371"/>
      <c r="M108" s="371"/>
      <c r="N108" s="371"/>
      <c r="O108" s="371"/>
      <c r="P108" s="371"/>
      <c r="Q108" s="371"/>
      <c r="R108" s="371"/>
      <c r="S108" s="148"/>
      <c r="T108" s="86"/>
      <c r="U108" s="86"/>
      <c r="V108" s="86"/>
      <c r="W108" s="86"/>
      <c r="X108" s="86"/>
      <c r="Y108" s="86"/>
    </row>
    <row r="109" spans="1:27" ht="15.6">
      <c r="A109" s="97" t="s">
        <v>143</v>
      </c>
      <c r="B109" s="98"/>
      <c r="C109" s="371" t="s">
        <v>378</v>
      </c>
      <c r="D109" s="371"/>
      <c r="E109" s="371"/>
      <c r="F109" s="371"/>
      <c r="G109" s="371"/>
      <c r="H109" s="371"/>
      <c r="I109" s="371"/>
      <c r="J109" s="371"/>
      <c r="K109" s="371"/>
      <c r="L109" s="371"/>
      <c r="M109" s="371"/>
      <c r="N109" s="371"/>
      <c r="O109" s="371"/>
      <c r="P109" s="371"/>
      <c r="Q109" s="371"/>
      <c r="R109" s="371"/>
      <c r="S109" s="148"/>
      <c r="T109" s="86"/>
      <c r="U109" s="86"/>
      <c r="V109" s="86"/>
      <c r="W109" s="86"/>
      <c r="X109" s="86"/>
      <c r="Y109" s="86"/>
    </row>
    <row r="110" spans="1:27" ht="15.6">
      <c r="A110" s="97" t="s">
        <v>145</v>
      </c>
      <c r="B110" s="98"/>
      <c r="C110" s="371" t="s">
        <v>146</v>
      </c>
      <c r="D110" s="371"/>
      <c r="E110" s="371"/>
      <c r="F110" s="371"/>
      <c r="G110" s="371"/>
      <c r="H110" s="371"/>
      <c r="I110" s="371"/>
      <c r="J110" s="371"/>
      <c r="K110" s="371"/>
      <c r="L110" s="371"/>
      <c r="M110" s="371"/>
      <c r="N110" s="371"/>
      <c r="O110" s="371"/>
      <c r="P110" s="371"/>
      <c r="Q110" s="371"/>
      <c r="R110" s="371"/>
      <c r="S110" s="86"/>
      <c r="T110" s="86"/>
      <c r="U110" s="86"/>
      <c r="V110" s="86"/>
      <c r="W110" s="86"/>
      <c r="X110" s="86"/>
      <c r="Y110" s="86"/>
    </row>
    <row r="111" spans="1:27" ht="15">
      <c r="A111" s="97" t="s">
        <v>208</v>
      </c>
      <c r="B111" s="10"/>
      <c r="C111" s="371" t="s">
        <v>209</v>
      </c>
      <c r="D111" s="371"/>
      <c r="E111" s="371"/>
      <c r="F111" s="371"/>
      <c r="G111" s="371"/>
      <c r="H111" s="371"/>
      <c r="I111" s="371"/>
      <c r="J111" s="371"/>
      <c r="K111" s="371"/>
      <c r="L111" s="371"/>
      <c r="M111" s="371"/>
      <c r="N111" s="371"/>
      <c r="O111" s="371"/>
      <c r="P111" s="371"/>
      <c r="Q111" s="371"/>
      <c r="R111" s="371"/>
      <c r="S111" s="123"/>
      <c r="T111" s="86"/>
      <c r="U111" s="86"/>
      <c r="V111" s="86"/>
      <c r="W111" s="86"/>
      <c r="X111" s="86"/>
      <c r="Y111" s="86"/>
    </row>
    <row r="112" spans="1:27" ht="15.6">
      <c r="A112" s="337" t="s">
        <v>214</v>
      </c>
      <c r="B112" s="338"/>
      <c r="C112" s="182" t="s">
        <v>470</v>
      </c>
      <c r="D112" s="347"/>
      <c r="E112" s="43"/>
      <c r="F112" s="43"/>
      <c r="G112" s="43"/>
      <c r="H112" s="43"/>
      <c r="I112" s="43"/>
      <c r="J112" s="43"/>
      <c r="K112" s="11"/>
      <c r="L112" s="58"/>
      <c r="M112" s="58"/>
      <c r="N112" s="38"/>
      <c r="O112" s="58"/>
      <c r="P112" s="346"/>
      <c r="Q112" s="11"/>
      <c r="R112" s="349"/>
      <c r="S112" s="123"/>
      <c r="T112" s="86"/>
      <c r="U112" s="86"/>
      <c r="V112" s="86"/>
      <c r="W112" s="86"/>
      <c r="X112" s="86"/>
      <c r="Y112" s="86"/>
    </row>
    <row r="113" spans="1:25" ht="15.6">
      <c r="A113" s="337" t="s">
        <v>216</v>
      </c>
      <c r="B113" s="338"/>
      <c r="C113" s="58" t="s">
        <v>468</v>
      </c>
      <c r="D113" s="347"/>
      <c r="E113" s="43"/>
      <c r="F113" s="43"/>
      <c r="G113" s="43"/>
      <c r="H113" s="43"/>
      <c r="I113" s="43"/>
      <c r="J113" s="43"/>
      <c r="K113" s="11"/>
      <c r="L113" s="58"/>
      <c r="M113" s="58"/>
      <c r="N113" s="38"/>
      <c r="O113" s="58"/>
      <c r="P113" s="346"/>
      <c r="Q113" s="11"/>
      <c r="R113" s="349"/>
      <c r="S113" s="123"/>
      <c r="T113" s="86"/>
      <c r="U113" s="86"/>
      <c r="V113" s="86"/>
      <c r="W113" s="86"/>
      <c r="X113" s="86"/>
      <c r="Y113" s="86"/>
    </row>
    <row r="114" spans="1:25" ht="15.6">
      <c r="B114" s="10"/>
      <c r="C114" s="42"/>
      <c r="D114" s="42"/>
      <c r="E114" s="43"/>
      <c r="F114" s="43"/>
      <c r="G114" s="43"/>
      <c r="H114" s="43"/>
      <c r="I114" s="43"/>
      <c r="J114" s="43"/>
      <c r="K114" s="11"/>
      <c r="L114" s="58"/>
      <c r="M114" s="58"/>
      <c r="N114" s="38"/>
      <c r="O114" s="58"/>
      <c r="Q114" s="11"/>
      <c r="R114" s="123"/>
      <c r="S114" s="123"/>
      <c r="T114" s="86"/>
      <c r="U114" s="86"/>
      <c r="V114" s="86"/>
      <c r="W114" s="86"/>
      <c r="X114" s="86"/>
      <c r="Y114" s="86"/>
    </row>
    <row r="115" spans="1:25" ht="15.6">
      <c r="B115" s="10"/>
      <c r="C115" s="42"/>
      <c r="D115" s="42"/>
      <c r="E115" s="43"/>
      <c r="F115" s="43"/>
      <c r="G115" s="43"/>
      <c r="H115" s="43"/>
      <c r="I115" s="43"/>
      <c r="J115" s="43"/>
      <c r="K115" s="11"/>
      <c r="L115" s="58"/>
      <c r="M115" s="58"/>
      <c r="N115" s="38"/>
      <c r="O115" s="58"/>
      <c r="Q115" s="11"/>
      <c r="R115" s="123"/>
      <c r="S115" s="123"/>
      <c r="T115" s="86"/>
      <c r="U115" s="86"/>
      <c r="V115" s="86"/>
      <c r="W115" s="86"/>
      <c r="X115" s="86"/>
      <c r="Y115" s="86"/>
    </row>
    <row r="116" spans="1:25" ht="15.6">
      <c r="B116" s="10"/>
      <c r="C116" s="42"/>
      <c r="D116" s="42"/>
      <c r="E116" s="43"/>
      <c r="F116" s="43"/>
      <c r="G116" s="43"/>
      <c r="H116" s="43"/>
      <c r="I116" s="43"/>
      <c r="J116" s="43"/>
      <c r="K116" s="11"/>
      <c r="L116" s="58"/>
      <c r="M116" s="58"/>
      <c r="N116" s="38"/>
      <c r="O116" s="58"/>
      <c r="Q116" s="11"/>
      <c r="R116" s="123"/>
      <c r="S116" s="123"/>
      <c r="T116" s="86"/>
      <c r="U116" s="86"/>
      <c r="V116" s="86"/>
      <c r="W116" s="86"/>
      <c r="X116" s="86"/>
      <c r="Y116" s="86"/>
    </row>
    <row r="117" spans="1:25" ht="15.6">
      <c r="B117" s="10"/>
      <c r="C117" s="42"/>
      <c r="D117" s="42"/>
      <c r="E117" s="43"/>
      <c r="F117" s="43"/>
      <c r="G117" s="43"/>
      <c r="H117" s="43"/>
      <c r="I117" s="43"/>
      <c r="J117" s="43"/>
      <c r="K117" s="11"/>
      <c r="L117" s="58"/>
      <c r="M117" s="58"/>
      <c r="N117" s="38"/>
      <c r="O117" s="58"/>
      <c r="Q117" s="11"/>
      <c r="R117" s="123"/>
      <c r="S117" s="123"/>
      <c r="T117" s="86"/>
      <c r="U117" s="86"/>
      <c r="V117" s="86"/>
      <c r="W117" s="86"/>
      <c r="X117" s="86"/>
      <c r="Y117" s="86"/>
    </row>
    <row r="118" spans="1:25" ht="15.6">
      <c r="B118" s="10"/>
      <c r="C118" s="42"/>
      <c r="D118" s="42"/>
      <c r="E118" s="43"/>
      <c r="F118" s="43"/>
      <c r="G118" s="43"/>
      <c r="H118" s="43"/>
      <c r="I118" s="43"/>
      <c r="J118" s="43"/>
      <c r="K118" s="11"/>
      <c r="L118" s="58"/>
      <c r="M118" s="58"/>
      <c r="N118" s="38"/>
      <c r="O118" s="58"/>
      <c r="Q118" s="11"/>
      <c r="R118" s="123"/>
      <c r="S118" s="123"/>
      <c r="T118" s="86"/>
      <c r="U118" s="86"/>
      <c r="V118" s="86"/>
      <c r="W118" s="86"/>
      <c r="X118" s="86"/>
      <c r="Y118" s="86"/>
    </row>
    <row r="119" spans="1:25" ht="15.6">
      <c r="B119" s="10"/>
      <c r="C119" s="42"/>
      <c r="D119" s="42"/>
      <c r="E119" s="43"/>
      <c r="F119" s="43"/>
      <c r="G119" s="43"/>
      <c r="H119" s="43"/>
      <c r="I119" s="43"/>
      <c r="J119" s="43"/>
      <c r="K119" s="11"/>
      <c r="L119" s="58"/>
      <c r="M119" s="58"/>
      <c r="N119" s="38"/>
      <c r="O119" s="58"/>
      <c r="Q119" s="11"/>
      <c r="R119" s="123"/>
      <c r="S119" s="123"/>
      <c r="T119" s="86"/>
      <c r="U119" s="86"/>
      <c r="V119" s="86"/>
      <c r="W119" s="86"/>
      <c r="X119" s="86"/>
      <c r="Y119" s="86"/>
    </row>
    <row r="120" spans="1:25" ht="15.6">
      <c r="B120" s="10"/>
      <c r="C120" s="42"/>
      <c r="D120" s="42"/>
      <c r="E120" s="43"/>
      <c r="F120" s="43"/>
      <c r="G120" s="43"/>
      <c r="H120" s="43"/>
      <c r="I120" s="43"/>
      <c r="J120" s="43"/>
      <c r="K120" s="11"/>
      <c r="L120" s="58"/>
      <c r="M120" s="58"/>
      <c r="N120" s="38"/>
      <c r="O120" s="58"/>
      <c r="Q120" s="11"/>
      <c r="R120" s="123"/>
      <c r="S120" s="123"/>
      <c r="T120" s="86"/>
      <c r="U120" s="86"/>
      <c r="V120" s="86"/>
      <c r="W120" s="86"/>
      <c r="X120" s="86"/>
      <c r="Y120" s="86"/>
    </row>
    <row r="121" spans="1:25" ht="15.6">
      <c r="B121" s="10"/>
      <c r="C121" s="42"/>
      <c r="D121" s="42"/>
      <c r="E121" s="43"/>
      <c r="F121" s="43"/>
      <c r="G121" s="43"/>
      <c r="H121" s="43"/>
      <c r="I121" s="43"/>
      <c r="J121" s="43"/>
      <c r="K121" s="11"/>
      <c r="L121" s="58"/>
      <c r="M121" s="58"/>
      <c r="N121" s="38"/>
      <c r="O121" s="58"/>
      <c r="Q121" s="11"/>
      <c r="R121" s="123"/>
      <c r="S121" s="123"/>
      <c r="T121" s="86"/>
      <c r="U121" s="86"/>
      <c r="V121" s="86"/>
      <c r="W121" s="86"/>
      <c r="X121" s="86"/>
      <c r="Y121" s="86"/>
    </row>
    <row r="122" spans="1:25" ht="15.6">
      <c r="A122" s="102"/>
      <c r="B122" s="10"/>
      <c r="C122" s="42"/>
      <c r="D122" s="42"/>
      <c r="E122" s="43"/>
      <c r="F122" s="43"/>
      <c r="G122" s="43"/>
      <c r="H122" s="43"/>
      <c r="I122" s="43"/>
      <c r="J122" s="43"/>
      <c r="K122" s="11"/>
      <c r="L122" s="58"/>
      <c r="M122" s="58"/>
      <c r="N122" s="38"/>
      <c r="O122" s="58"/>
      <c r="Q122" s="11"/>
      <c r="R122" s="105"/>
      <c r="S122" s="36"/>
      <c r="T122" s="86"/>
      <c r="U122" s="86"/>
      <c r="V122" s="86"/>
      <c r="W122" s="86"/>
      <c r="X122" s="86"/>
      <c r="Y122" s="86"/>
    </row>
    <row r="123" spans="1:25" ht="15.6">
      <c r="A123" s="102"/>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1: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1: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1: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1: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1: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c r="S300" s="86"/>
      <c r="T300" s="86"/>
      <c r="U300" s="86"/>
      <c r="V300" s="86"/>
      <c r="W300" s="86"/>
      <c r="X300" s="86"/>
      <c r="Y300" s="86"/>
    </row>
    <row r="301" spans="3:25">
      <c r="C301" s="86"/>
      <c r="D301" s="86"/>
      <c r="E301" s="86"/>
      <c r="F301" s="86"/>
      <c r="G301" s="86"/>
      <c r="H301" s="86"/>
      <c r="I301" s="86"/>
      <c r="J301" s="86"/>
      <c r="K301" s="86"/>
      <c r="L301" s="86"/>
      <c r="M301" s="86"/>
      <c r="N301" s="86"/>
      <c r="O301" s="86"/>
      <c r="P301" s="86"/>
      <c r="Q301" s="86"/>
      <c r="R301" s="86"/>
      <c r="S301" s="86"/>
      <c r="T301" s="86"/>
      <c r="U301" s="86"/>
      <c r="V301" s="86"/>
      <c r="W301" s="86"/>
      <c r="X301" s="86"/>
      <c r="Y301" s="86"/>
    </row>
    <row r="302" spans="3:25">
      <c r="C302" s="86"/>
      <c r="D302" s="86"/>
      <c r="E302" s="86"/>
      <c r="F302" s="86"/>
      <c r="G302" s="86"/>
      <c r="H302" s="86"/>
      <c r="I302" s="86"/>
      <c r="J302" s="86"/>
      <c r="K302" s="86"/>
      <c r="L302" s="86"/>
      <c r="M302" s="86"/>
      <c r="N302" s="86"/>
      <c r="O302" s="86"/>
      <c r="P302" s="86"/>
      <c r="Q302" s="86"/>
      <c r="R302" s="86"/>
      <c r="S302" s="86"/>
      <c r="T302" s="86"/>
      <c r="U302" s="86"/>
      <c r="V302" s="86"/>
      <c r="W302" s="86"/>
      <c r="X302" s="86"/>
      <c r="Y302" s="86"/>
    </row>
    <row r="303" spans="3:25">
      <c r="C303" s="86"/>
      <c r="D303" s="86"/>
      <c r="E303" s="86"/>
      <c r="F303" s="86"/>
      <c r="G303" s="86"/>
      <c r="H303" s="86"/>
      <c r="I303" s="86"/>
      <c r="J303" s="86"/>
      <c r="K303" s="86"/>
      <c r="L303" s="86"/>
      <c r="M303" s="86"/>
      <c r="N303" s="86"/>
      <c r="O303" s="86"/>
      <c r="P303" s="86"/>
      <c r="Q303" s="86"/>
      <c r="R303" s="86"/>
      <c r="S303" s="86"/>
      <c r="T303" s="86"/>
      <c r="U303" s="86"/>
      <c r="V303" s="86"/>
      <c r="W303" s="86"/>
      <c r="X303" s="86"/>
      <c r="Y303" s="86"/>
    </row>
    <row r="304" spans="3:25">
      <c r="C304" s="86"/>
      <c r="D304" s="86"/>
      <c r="E304" s="86"/>
      <c r="F304" s="86"/>
      <c r="G304" s="86"/>
      <c r="H304" s="86"/>
      <c r="I304" s="86"/>
      <c r="J304" s="86"/>
      <c r="K304" s="86"/>
      <c r="L304" s="86"/>
      <c r="M304" s="86"/>
      <c r="N304" s="86"/>
      <c r="O304" s="86"/>
      <c r="P304" s="86"/>
      <c r="Q304" s="86"/>
      <c r="R304" s="86"/>
      <c r="S304" s="86"/>
      <c r="T304" s="86"/>
      <c r="U304" s="86"/>
      <c r="V304" s="86"/>
      <c r="W304" s="86"/>
      <c r="X304" s="86"/>
      <c r="Y304" s="86"/>
    </row>
    <row r="305" spans="3:25">
      <c r="C305" s="86"/>
      <c r="D305" s="86"/>
      <c r="E305" s="86"/>
      <c r="F305" s="86"/>
      <c r="G305" s="86"/>
      <c r="H305" s="86"/>
      <c r="I305" s="86"/>
      <c r="J305" s="86"/>
      <c r="K305" s="86"/>
      <c r="L305" s="86"/>
      <c r="M305" s="86"/>
      <c r="N305" s="86"/>
      <c r="O305" s="86"/>
      <c r="P305" s="86"/>
      <c r="Q305" s="86"/>
      <c r="R305" s="86"/>
      <c r="S305" s="86"/>
      <c r="T305" s="86"/>
      <c r="U305" s="86"/>
      <c r="V305" s="86"/>
      <c r="W305" s="86"/>
      <c r="X305" s="86"/>
      <c r="Y305" s="86"/>
    </row>
    <row r="306" spans="3:25">
      <c r="C306" s="86"/>
      <c r="D306" s="86"/>
      <c r="E306" s="86"/>
      <c r="F306" s="86"/>
      <c r="G306" s="86"/>
      <c r="H306" s="86"/>
      <c r="I306" s="86"/>
      <c r="J306" s="86"/>
      <c r="K306" s="86"/>
      <c r="L306" s="86"/>
      <c r="M306" s="86"/>
      <c r="N306" s="86"/>
      <c r="O306" s="86"/>
      <c r="P306" s="86"/>
      <c r="Q306" s="86"/>
      <c r="R306" s="86"/>
      <c r="S306" s="86"/>
      <c r="T306" s="86"/>
      <c r="U306" s="86"/>
      <c r="V306" s="86"/>
      <c r="W306" s="86"/>
      <c r="X306" s="86"/>
      <c r="Y306" s="86"/>
    </row>
    <row r="307" spans="3:25">
      <c r="C307" s="86"/>
      <c r="D307" s="86"/>
      <c r="E307" s="86"/>
      <c r="F307" s="86"/>
      <c r="G307" s="86"/>
      <c r="H307" s="86"/>
      <c r="I307" s="86"/>
      <c r="J307" s="86"/>
      <c r="K307" s="86"/>
      <c r="L307" s="86"/>
      <c r="M307" s="86"/>
      <c r="N307" s="86"/>
      <c r="O307" s="86"/>
      <c r="P307" s="86"/>
      <c r="Q307" s="86"/>
      <c r="R307" s="86"/>
      <c r="S307" s="86"/>
      <c r="T307" s="86"/>
      <c r="U307" s="86"/>
      <c r="V307" s="86"/>
      <c r="W307" s="86"/>
      <c r="X307" s="86"/>
      <c r="Y307" s="86"/>
    </row>
    <row r="308" spans="3:25">
      <c r="C308" s="86"/>
      <c r="D308" s="86"/>
      <c r="E308" s="86"/>
      <c r="F308" s="86"/>
      <c r="G308" s="86"/>
      <c r="H308" s="86"/>
      <c r="I308" s="86"/>
      <c r="J308" s="86"/>
      <c r="K308" s="86"/>
      <c r="L308" s="86"/>
      <c r="M308" s="86"/>
      <c r="N308" s="86"/>
      <c r="O308" s="86"/>
      <c r="P308" s="86"/>
      <c r="Q308" s="86"/>
      <c r="R308" s="86"/>
      <c r="S308" s="86"/>
      <c r="T308" s="86"/>
      <c r="U308" s="86"/>
      <c r="V308" s="86"/>
      <c r="W308" s="86"/>
      <c r="X308" s="86"/>
      <c r="Y308" s="86"/>
    </row>
    <row r="309" spans="3:25">
      <c r="C309" s="86"/>
      <c r="D309" s="86"/>
      <c r="E309" s="86"/>
      <c r="F309" s="86"/>
      <c r="G309" s="86"/>
      <c r="H309" s="86"/>
      <c r="I309" s="86"/>
      <c r="J309" s="86"/>
      <c r="K309" s="86"/>
      <c r="L309" s="86"/>
      <c r="M309" s="86"/>
      <c r="N309" s="86"/>
      <c r="O309" s="86"/>
      <c r="P309" s="86"/>
      <c r="Q309" s="86"/>
      <c r="R309" s="86"/>
      <c r="S309" s="86"/>
      <c r="T309" s="86"/>
      <c r="U309" s="86"/>
      <c r="V309" s="86"/>
      <c r="W309" s="86"/>
      <c r="X309" s="86"/>
      <c r="Y309" s="86"/>
    </row>
    <row r="310" spans="3:25">
      <c r="C310" s="86"/>
      <c r="D310" s="86"/>
      <c r="E310" s="86"/>
      <c r="F310" s="86"/>
      <c r="G310" s="86"/>
      <c r="H310" s="86"/>
      <c r="I310" s="86"/>
      <c r="J310" s="86"/>
      <c r="K310" s="86"/>
      <c r="L310" s="86"/>
      <c r="M310" s="86"/>
      <c r="N310" s="86"/>
      <c r="O310" s="86"/>
      <c r="P310" s="86"/>
      <c r="Q310" s="86"/>
      <c r="R310" s="86"/>
      <c r="S310" s="86"/>
      <c r="T310" s="86"/>
      <c r="U310" s="86"/>
      <c r="V310" s="86"/>
      <c r="W310" s="86"/>
      <c r="X310" s="86"/>
      <c r="Y310" s="86"/>
    </row>
    <row r="311" spans="3:25">
      <c r="C311" s="86"/>
      <c r="D311" s="86"/>
      <c r="E311" s="86"/>
      <c r="F311" s="86"/>
      <c r="G311" s="86"/>
      <c r="H311" s="86"/>
      <c r="I311" s="86"/>
      <c r="J311" s="86"/>
      <c r="K311" s="86"/>
      <c r="L311" s="86"/>
      <c r="M311" s="86"/>
      <c r="N311" s="86"/>
      <c r="O311" s="86"/>
      <c r="P311" s="86"/>
      <c r="Q311" s="86"/>
      <c r="R311" s="86"/>
      <c r="S311" s="86"/>
    </row>
    <row r="312" spans="3:25">
      <c r="C312" s="86"/>
      <c r="D312" s="86"/>
      <c r="E312" s="86"/>
      <c r="F312" s="86"/>
      <c r="G312" s="86"/>
      <c r="H312" s="86"/>
      <c r="I312" s="86"/>
      <c r="J312" s="86"/>
      <c r="K312" s="86"/>
      <c r="L312" s="86"/>
      <c r="M312" s="86"/>
      <c r="N312" s="86"/>
      <c r="O312" s="86"/>
      <c r="P312" s="86"/>
      <c r="Q312" s="86"/>
      <c r="R312" s="86"/>
      <c r="S312" s="86"/>
    </row>
    <row r="313" spans="3:25">
      <c r="C313" s="86"/>
      <c r="D313" s="86"/>
      <c r="E313" s="86"/>
      <c r="F313" s="86"/>
      <c r="G313" s="86"/>
      <c r="H313" s="86"/>
      <c r="I313" s="86"/>
      <c r="J313" s="86"/>
      <c r="K313" s="86"/>
      <c r="L313" s="86"/>
      <c r="M313" s="86"/>
      <c r="N313" s="86"/>
      <c r="O313" s="86"/>
      <c r="P313" s="86"/>
      <c r="Q313" s="86"/>
      <c r="R313" s="86"/>
      <c r="S313" s="86"/>
    </row>
    <row r="314" spans="3:25">
      <c r="C314" s="86"/>
      <c r="D314" s="86"/>
      <c r="E314" s="86"/>
      <c r="F314" s="86"/>
      <c r="G314" s="86"/>
      <c r="H314" s="86"/>
      <c r="I314" s="86"/>
      <c r="J314" s="86"/>
      <c r="K314" s="86"/>
      <c r="L314" s="86"/>
      <c r="M314" s="86"/>
      <c r="N314" s="86"/>
      <c r="O314" s="86"/>
      <c r="P314" s="86"/>
      <c r="Q314" s="86"/>
      <c r="R314" s="86"/>
      <c r="S314" s="86"/>
    </row>
    <row r="315" spans="3:25">
      <c r="C315" s="86"/>
      <c r="D315" s="86"/>
      <c r="E315" s="86"/>
      <c r="F315" s="86"/>
      <c r="G315" s="86"/>
      <c r="H315" s="86"/>
      <c r="I315" s="86"/>
      <c r="J315" s="86"/>
      <c r="K315" s="86"/>
      <c r="L315" s="86"/>
      <c r="M315" s="86"/>
      <c r="N315" s="86"/>
      <c r="O315" s="86"/>
      <c r="P315" s="86"/>
      <c r="Q315" s="86"/>
      <c r="R315" s="86"/>
      <c r="S315" s="86"/>
    </row>
    <row r="316" spans="3:25">
      <c r="C316" s="86"/>
      <c r="D316" s="86"/>
      <c r="E316" s="86"/>
      <c r="F316" s="86"/>
      <c r="G316" s="86"/>
      <c r="H316" s="86"/>
      <c r="I316" s="86"/>
      <c r="J316" s="86"/>
      <c r="K316" s="86"/>
      <c r="L316" s="86"/>
      <c r="M316" s="86"/>
      <c r="N316" s="86"/>
      <c r="O316" s="86"/>
      <c r="P316" s="86"/>
      <c r="Q316" s="86"/>
      <c r="R316" s="86"/>
      <c r="S316" s="86"/>
    </row>
    <row r="317" spans="3:25">
      <c r="C317" s="86"/>
      <c r="D317" s="86"/>
      <c r="E317" s="86"/>
      <c r="F317" s="86"/>
      <c r="G317" s="86"/>
      <c r="H317" s="86"/>
      <c r="I317" s="86"/>
      <c r="J317" s="86"/>
      <c r="K317" s="86"/>
      <c r="L317" s="86"/>
      <c r="M317" s="86"/>
      <c r="N317" s="86"/>
      <c r="O317" s="86"/>
      <c r="P317" s="86"/>
      <c r="Q317" s="86"/>
      <c r="R317" s="86"/>
      <c r="S317" s="86"/>
    </row>
    <row r="318" spans="3:25">
      <c r="C318" s="86"/>
      <c r="D318" s="86"/>
      <c r="E318" s="86"/>
      <c r="F318" s="86"/>
      <c r="G318" s="86"/>
      <c r="H318" s="86"/>
      <c r="I318" s="86"/>
      <c r="J318" s="86"/>
      <c r="K318" s="86"/>
      <c r="L318" s="86"/>
      <c r="M318" s="86"/>
      <c r="N318" s="86"/>
      <c r="O318" s="86"/>
      <c r="P318" s="86"/>
      <c r="Q318" s="86"/>
      <c r="R318" s="86"/>
      <c r="S318" s="86"/>
    </row>
  </sheetData>
  <mergeCells count="9">
    <mergeCell ref="C109:R109"/>
    <mergeCell ref="C110:R110"/>
    <mergeCell ref="C111:R111"/>
    <mergeCell ref="C103:R103"/>
    <mergeCell ref="C104:R104"/>
    <mergeCell ref="C105:R105"/>
    <mergeCell ref="C106:R106"/>
    <mergeCell ref="C107:R107"/>
    <mergeCell ref="C108:R108"/>
  </mergeCells>
  <pageMargins left="0.45" right="0.2" top="0.5" bottom="0.5" header="0.3" footer="0.3"/>
  <pageSetup scale="59" orientation="landscape" r:id="rId1"/>
  <headerFooter>
    <oddHeader>&amp;L&amp;"-,Bold"MidAmerican Energy Company Attachment 1-1i&amp;REffective January 1, 2017</oddHeader>
    <oddFooter>&amp;L&amp;D&amp;T&amp;R&amp;Z&amp;F</oddFooter>
  </headerFooter>
  <rowBreaks count="1" manualBreakCount="1">
    <brk id="6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D79B"/>
  </sheetPr>
  <dimension ref="A1:BQ307"/>
  <sheetViews>
    <sheetView zoomScale="70" zoomScaleNormal="70" workbookViewId="0">
      <selection activeCell="O17" sqref="O17"/>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5.8867187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7"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7.33203125" style="1" customWidth="1"/>
    <col min="18" max="18" width="19.6640625" style="1" customWidth="1"/>
    <col min="19" max="19" width="2.44140625" style="1" customWidth="1"/>
    <col min="20" max="20" width="16.6640625" style="1" customWidth="1"/>
    <col min="21" max="21" width="9.109375" style="1"/>
    <col min="22" max="22" width="24.44140625" style="1" bestFit="1" customWidth="1"/>
    <col min="23" max="16384" width="9.109375" style="1"/>
  </cols>
  <sheetData>
    <row r="1" spans="1:69">
      <c r="R1" s="2"/>
    </row>
    <row r="2" spans="1:69">
      <c r="R2" s="2"/>
    </row>
    <row r="4" spans="1:69" ht="15.6">
      <c r="R4" s="213" t="s">
        <v>0</v>
      </c>
    </row>
    <row r="5" spans="1:69" ht="15.6">
      <c r="C5" s="3" t="s">
        <v>1</v>
      </c>
      <c r="D5" s="3"/>
      <c r="E5" s="3"/>
      <c r="F5" s="3"/>
      <c r="G5" s="3"/>
      <c r="H5" s="3"/>
      <c r="I5" s="3"/>
      <c r="J5" s="4" t="s">
        <v>2</v>
      </c>
      <c r="K5" s="4"/>
      <c r="L5" s="3"/>
      <c r="M5" s="3"/>
      <c r="N5" s="3"/>
      <c r="O5" s="5"/>
      <c r="Q5" s="6"/>
      <c r="R5" s="285" t="s">
        <v>500</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160</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2438551250</v>
      </c>
      <c r="K18" s="11"/>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472</v>
      </c>
      <c r="I19" s="30"/>
      <c r="J19" s="32">
        <v>692866390</v>
      </c>
      <c r="K19" s="33"/>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1745684860</v>
      </c>
      <c r="K20" s="35"/>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64632000</v>
      </c>
      <c r="K23" s="11"/>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29805000</v>
      </c>
      <c r="K24" s="11"/>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0</v>
      </c>
      <c r="K25" s="11"/>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0</v>
      </c>
      <c r="K26" s="33"/>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29805000</v>
      </c>
      <c r="K27" s="11"/>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45">
        <v>4</v>
      </c>
      <c r="C29" s="27" t="s">
        <v>39</v>
      </c>
      <c r="D29" s="27"/>
      <c r="E29" s="27"/>
      <c r="F29" s="27"/>
      <c r="G29" s="21"/>
      <c r="H29" s="30" t="s">
        <v>40</v>
      </c>
      <c r="I29" s="30"/>
      <c r="J29" s="36">
        <f>IF(J27=0,0,J27/J19)</f>
        <v>4.3016951652107123E-2</v>
      </c>
      <c r="K29" s="36"/>
      <c r="L29" s="37">
        <f>J29</f>
        <v>4.3016951652107123E-2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39"/>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34827000</v>
      </c>
      <c r="K33" s="38"/>
      <c r="L33" s="39"/>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1.428184049853371E-2</v>
      </c>
      <c r="K34" s="38"/>
      <c r="L34" s="39">
        <f>J34</f>
        <v>1.428184049853371E-2</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39"/>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22975078</v>
      </c>
      <c r="K37" s="11"/>
      <c r="L37" s="10"/>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9.4216096545028521E-3</v>
      </c>
      <c r="K38" s="38"/>
      <c r="L38" s="39">
        <f>J38</f>
        <v>9.4216096545028521E-3</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39"/>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191" t="s">
        <v>56</v>
      </c>
      <c r="C41" s="21" t="s">
        <v>57</v>
      </c>
      <c r="D41" s="21"/>
      <c r="E41" s="21"/>
      <c r="F41" s="21"/>
      <c r="G41" s="21"/>
      <c r="H41" s="30" t="s">
        <v>58</v>
      </c>
      <c r="I41" s="30"/>
      <c r="J41" s="31">
        <v>49432000</v>
      </c>
      <c r="K41" s="11"/>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191" t="s">
        <v>59</v>
      </c>
      <c r="C42" s="21" t="s">
        <v>60</v>
      </c>
      <c r="D42" s="21"/>
      <c r="E42" s="21"/>
      <c r="F42" s="21"/>
      <c r="G42" s="21"/>
      <c r="H42" s="30" t="s">
        <v>61</v>
      </c>
      <c r="I42" s="30"/>
      <c r="J42" s="38">
        <f>IF(J41=0,0,J41/J18)</f>
        <v>2.0271052330764015E-2</v>
      </c>
      <c r="K42" s="38"/>
      <c r="L42" s="39">
        <f>J42</f>
        <v>2.0271052330764015E-2</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4.3974502483800582E-2</v>
      </c>
      <c r="K44" s="49"/>
      <c r="L44" s="49">
        <f>L34+L38+L42</f>
        <v>4.3974502483800582E-2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74367550</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4.2600787635862294E-2</v>
      </c>
      <c r="K48" s="38"/>
      <c r="L48" s="39">
        <f>J48</f>
        <v>4.2600787635862294E-2</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147110886</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8.4271158770317794E-2</v>
      </c>
      <c r="K52" s="54"/>
      <c r="L52" s="39">
        <f>J52</f>
        <v>8.4271158770317794E-2</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0.1268719464061801</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3"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12/31/2017</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58" t="str">
        <f>J8</f>
        <v>ITC</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6"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469</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2"/>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3" t="s">
        <v>20</v>
      </c>
      <c r="B72" s="194"/>
      <c r="C72" s="194" t="s">
        <v>230</v>
      </c>
      <c r="D72" s="207">
        <v>3168</v>
      </c>
      <c r="E72" s="196">
        <v>501165187</v>
      </c>
      <c r="F72" s="196">
        <v>23799609</v>
      </c>
      <c r="G72" s="197">
        <f>$L$29</f>
        <v>4.3016951652107123E-2</v>
      </c>
      <c r="H72" s="198">
        <f>F72*G72</f>
        <v>1023786.6296920535</v>
      </c>
      <c r="I72" s="197">
        <f>$L$44</f>
        <v>4.3974502483800582E-2</v>
      </c>
      <c r="J72" s="194">
        <f>E72*I72</f>
        <v>22038489.760525882</v>
      </c>
      <c r="K72" s="199">
        <f>H72+J72</f>
        <v>23062276.390217938</v>
      </c>
      <c r="L72" s="198">
        <f>E72-F72</f>
        <v>477365578</v>
      </c>
      <c r="M72" s="197">
        <f>$L$54</f>
        <v>0.1268719464061801</v>
      </c>
      <c r="N72" s="208">
        <f>L72*M72</f>
        <v>60564300.028171189</v>
      </c>
      <c r="O72" s="196">
        <v>7464377</v>
      </c>
      <c r="P72" s="209">
        <f>K72+N72+O72</f>
        <v>91090953.418389127</v>
      </c>
      <c r="Q72" s="210">
        <v>9264033</v>
      </c>
      <c r="R72" s="211">
        <f>P72+Q72</f>
        <v>100354986.41838913</v>
      </c>
      <c r="S72" s="86"/>
      <c r="T72" s="86"/>
      <c r="U72" s="86"/>
      <c r="V72" s="247">
        <f>+E72</f>
        <v>501165187</v>
      </c>
      <c r="W72" s="86"/>
      <c r="X72" s="86"/>
      <c r="Y72" s="86"/>
    </row>
    <row r="73" spans="1:69" ht="15.6">
      <c r="A73" s="193" t="s">
        <v>126</v>
      </c>
      <c r="B73" s="194"/>
      <c r="C73" s="194"/>
      <c r="D73" s="207"/>
      <c r="E73" s="196">
        <v>0</v>
      </c>
      <c r="F73" s="196">
        <v>0</v>
      </c>
      <c r="G73" s="197">
        <f t="shared" ref="G73:G74" si="0">$L$29</f>
        <v>4.3016951652107123E-2</v>
      </c>
      <c r="H73" s="198">
        <f>F73*G73</f>
        <v>0</v>
      </c>
      <c r="I73" s="197">
        <f t="shared" ref="I73:I74" si="1">$L$44</f>
        <v>4.3974502483800582E-2</v>
      </c>
      <c r="J73" s="194">
        <f>E73*I73</f>
        <v>0</v>
      </c>
      <c r="K73" s="199">
        <f>H73+J73</f>
        <v>0</v>
      </c>
      <c r="L73" s="198">
        <f>E73-F73</f>
        <v>0</v>
      </c>
      <c r="M73" s="197">
        <f t="shared" ref="M73:M74" si="2">$L$54</f>
        <v>0.1268719464061801</v>
      </c>
      <c r="N73" s="208">
        <f>L73*M73</f>
        <v>0</v>
      </c>
      <c r="O73" s="196">
        <v>0</v>
      </c>
      <c r="P73" s="209">
        <f>K73+N73+O73</f>
        <v>0</v>
      </c>
      <c r="Q73" s="210">
        <v>0</v>
      </c>
      <c r="R73" s="211">
        <f>P73+Q73</f>
        <v>0</v>
      </c>
      <c r="S73" s="86"/>
      <c r="T73" s="86"/>
      <c r="U73" s="86"/>
      <c r="V73" s="247">
        <f t="shared" ref="V73:V79" si="3">+E73</f>
        <v>0</v>
      </c>
      <c r="W73" s="86"/>
      <c r="X73" s="86"/>
      <c r="Y73" s="86"/>
    </row>
    <row r="74" spans="1:69" ht="15.6">
      <c r="A74" s="193" t="s">
        <v>127</v>
      </c>
      <c r="B74" s="194"/>
      <c r="C74" s="194"/>
      <c r="D74" s="207"/>
      <c r="E74" s="196">
        <v>0</v>
      </c>
      <c r="F74" s="196">
        <v>0</v>
      </c>
      <c r="G74" s="197">
        <f t="shared" si="0"/>
        <v>4.3016951652107123E-2</v>
      </c>
      <c r="H74" s="198">
        <f>F74*G74</f>
        <v>0</v>
      </c>
      <c r="I74" s="197">
        <f t="shared" si="1"/>
        <v>4.3974502483800582E-2</v>
      </c>
      <c r="J74" s="194">
        <f>E74*I74</f>
        <v>0</v>
      </c>
      <c r="K74" s="199">
        <f>H74+J74</f>
        <v>0</v>
      </c>
      <c r="L74" s="198">
        <f>E74-F74</f>
        <v>0</v>
      </c>
      <c r="M74" s="197">
        <f t="shared" si="2"/>
        <v>0.1268719464061801</v>
      </c>
      <c r="N74" s="208">
        <f>L74*M74</f>
        <v>0</v>
      </c>
      <c r="O74" s="196">
        <v>0</v>
      </c>
      <c r="P74" s="209">
        <f>K74+N74+O74</f>
        <v>0</v>
      </c>
      <c r="Q74" s="212">
        <v>0</v>
      </c>
      <c r="R74" s="211">
        <f>P74+Q74</f>
        <v>0</v>
      </c>
      <c r="S74" s="86"/>
      <c r="T74" s="86"/>
      <c r="U74" s="86"/>
      <c r="V74" s="247">
        <f t="shared" si="3"/>
        <v>0</v>
      </c>
      <c r="W74" s="86"/>
      <c r="X74" s="86"/>
      <c r="Y74" s="86"/>
    </row>
    <row r="75" spans="1:69" ht="15.6">
      <c r="A75" s="193"/>
      <c r="B75" s="194"/>
      <c r="C75" s="194"/>
      <c r="D75" s="207"/>
      <c r="E75" s="194"/>
      <c r="F75" s="194"/>
      <c r="G75" s="194"/>
      <c r="H75" s="194"/>
      <c r="I75" s="194"/>
      <c r="J75" s="194"/>
      <c r="K75" s="199"/>
      <c r="L75" s="194"/>
      <c r="M75" s="194"/>
      <c r="N75" s="199"/>
      <c r="O75" s="194"/>
      <c r="P75" s="199"/>
      <c r="Q75" s="194"/>
      <c r="R75" s="199"/>
      <c r="S75" s="86"/>
      <c r="T75" s="86"/>
      <c r="U75" s="86"/>
      <c r="V75" s="247">
        <f t="shared" si="3"/>
        <v>0</v>
      </c>
      <c r="W75" s="86"/>
      <c r="X75" s="86"/>
      <c r="Y75" s="86"/>
    </row>
    <row r="76" spans="1:69" ht="15.6">
      <c r="A76" s="193"/>
      <c r="B76" s="194"/>
      <c r="C76" s="194"/>
      <c r="D76" s="207"/>
      <c r="E76" s="194"/>
      <c r="F76" s="194"/>
      <c r="G76" s="194"/>
      <c r="H76" s="194"/>
      <c r="I76" s="194"/>
      <c r="J76" s="194"/>
      <c r="K76" s="199"/>
      <c r="L76" s="194"/>
      <c r="M76" s="194"/>
      <c r="N76" s="199"/>
      <c r="O76" s="194"/>
      <c r="P76" s="199"/>
      <c r="Q76" s="194"/>
      <c r="R76" s="199"/>
      <c r="S76" s="86"/>
      <c r="T76" s="86"/>
      <c r="U76" s="86"/>
      <c r="V76" s="247">
        <f t="shared" si="3"/>
        <v>0</v>
      </c>
      <c r="W76" s="86"/>
      <c r="X76" s="86"/>
      <c r="Y76" s="86"/>
    </row>
    <row r="77" spans="1:69" ht="15.6">
      <c r="A77" s="193"/>
      <c r="B77" s="194"/>
      <c r="C77" s="194"/>
      <c r="D77" s="207"/>
      <c r="E77" s="194"/>
      <c r="F77" s="194"/>
      <c r="G77" s="194"/>
      <c r="H77" s="194"/>
      <c r="I77" s="194"/>
      <c r="J77" s="194"/>
      <c r="K77" s="199"/>
      <c r="L77" s="194"/>
      <c r="M77" s="194"/>
      <c r="N77" s="199"/>
      <c r="O77" s="194"/>
      <c r="P77" s="199"/>
      <c r="Q77" s="194"/>
      <c r="R77" s="199"/>
      <c r="S77" s="86"/>
      <c r="T77" s="86"/>
      <c r="U77" s="86"/>
      <c r="V77" s="247">
        <f t="shared" si="3"/>
        <v>0</v>
      </c>
      <c r="W77" s="86"/>
      <c r="X77" s="86"/>
      <c r="Y77" s="86"/>
    </row>
    <row r="78" spans="1:69" ht="15.6">
      <c r="A78" s="193"/>
      <c r="B78" s="194"/>
      <c r="C78" s="194"/>
      <c r="D78" s="207"/>
      <c r="E78" s="194"/>
      <c r="F78" s="194"/>
      <c r="G78" s="194"/>
      <c r="H78" s="194"/>
      <c r="I78" s="194"/>
      <c r="J78" s="194"/>
      <c r="K78" s="199"/>
      <c r="L78" s="194"/>
      <c r="M78" s="194"/>
      <c r="N78" s="199"/>
      <c r="O78" s="194"/>
      <c r="P78" s="199"/>
      <c r="Q78" s="194"/>
      <c r="R78" s="199"/>
      <c r="S78" s="86"/>
      <c r="T78" s="86"/>
      <c r="U78" s="86"/>
      <c r="V78" s="247">
        <f t="shared" si="3"/>
        <v>0</v>
      </c>
      <c r="W78" s="86"/>
      <c r="X78" s="86"/>
      <c r="Y78" s="86"/>
    </row>
    <row r="79" spans="1:69" ht="15.6">
      <c r="A79" s="81"/>
      <c r="D79" s="82"/>
      <c r="K79" s="83"/>
      <c r="N79" s="83"/>
      <c r="P79" s="83"/>
      <c r="R79" s="83"/>
      <c r="S79" s="86"/>
      <c r="T79" s="86"/>
      <c r="U79" s="86"/>
      <c r="V79" s="247">
        <f t="shared" si="3"/>
        <v>0</v>
      </c>
      <c r="W79" s="86"/>
      <c r="X79" s="86"/>
      <c r="Y79" s="86"/>
    </row>
    <row r="80" spans="1:69">
      <c r="A80" s="81"/>
      <c r="C80" s="86"/>
      <c r="D80" s="87"/>
      <c r="E80" s="86"/>
      <c r="F80" s="86"/>
      <c r="G80" s="86"/>
      <c r="H80" s="86"/>
      <c r="I80" s="86"/>
      <c r="J80" s="86"/>
      <c r="K80" s="88"/>
      <c r="L80" s="86"/>
      <c r="M80" s="86"/>
      <c r="N80" s="88"/>
      <c r="O80" s="86"/>
      <c r="P80" s="88"/>
      <c r="Q80" s="86"/>
      <c r="R80" s="88"/>
      <c r="S80" s="86"/>
      <c r="T80" s="86"/>
      <c r="U80" s="86"/>
      <c r="V80" s="245"/>
      <c r="W80" s="86"/>
      <c r="X80" s="86"/>
      <c r="Y80" s="86"/>
    </row>
    <row r="81" spans="1:25">
      <c r="A81" s="81"/>
      <c r="C81" s="86"/>
      <c r="D81" s="87"/>
      <c r="E81" s="86"/>
      <c r="F81" s="86"/>
      <c r="G81" s="86"/>
      <c r="H81" s="86"/>
      <c r="I81" s="86"/>
      <c r="J81" s="86"/>
      <c r="K81" s="88"/>
      <c r="L81" s="86"/>
      <c r="M81" s="86"/>
      <c r="N81" s="88"/>
      <c r="O81" s="86"/>
      <c r="P81" s="88"/>
      <c r="Q81" s="86"/>
      <c r="R81" s="88"/>
      <c r="S81" s="86"/>
      <c r="T81" s="86"/>
      <c r="U81" s="86"/>
      <c r="V81" s="245"/>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5"/>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5"/>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5"/>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5"/>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5"/>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5"/>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5"/>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5"/>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5"/>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5"/>
      <c r="W91" s="86"/>
      <c r="X91" s="86"/>
      <c r="Y91" s="86"/>
    </row>
    <row r="92" spans="1:25" ht="15.6">
      <c r="A92" s="18" t="s">
        <v>128</v>
      </c>
      <c r="B92" s="51"/>
      <c r="C92" s="21" t="s">
        <v>129</v>
      </c>
      <c r="D92" s="21"/>
      <c r="E92" s="21"/>
      <c r="F92" s="21"/>
      <c r="G92" s="21"/>
      <c r="H92" s="43"/>
      <c r="I92" s="43"/>
      <c r="J92" s="11"/>
      <c r="K92" s="11"/>
      <c r="L92" s="11"/>
      <c r="M92" s="11"/>
      <c r="N92" s="11"/>
      <c r="O92" s="11"/>
      <c r="P92" s="58">
        <f>SUM(P72:P91)</f>
        <v>91090953.418389127</v>
      </c>
      <c r="Q92" s="58">
        <f>SUM(Q72:Q91)</f>
        <v>9264033</v>
      </c>
      <c r="R92" s="58">
        <f>ROUND(SUM(R72:R91),2)</f>
        <v>100354986.42</v>
      </c>
      <c r="S92" s="86"/>
      <c r="T92" s="86"/>
      <c r="U92" s="86"/>
      <c r="V92" s="246">
        <f>SUM(V72:V91)</f>
        <v>501165187</v>
      </c>
      <c r="W92" s="86"/>
      <c r="X92" s="86"/>
      <c r="Y92" s="86"/>
    </row>
    <row r="93" spans="1:25" ht="15.6">
      <c r="A93" s="94"/>
      <c r="B93" s="86"/>
      <c r="C93" s="86"/>
      <c r="D93" s="86"/>
      <c r="E93" s="142">
        <f>SUM(E72:E90)</f>
        <v>501165187</v>
      </c>
      <c r="F93" s="86"/>
      <c r="G93" s="86"/>
      <c r="H93" s="86"/>
      <c r="I93" s="86"/>
      <c r="J93" s="86"/>
      <c r="K93" s="86"/>
      <c r="L93" s="86"/>
      <c r="M93" s="86"/>
      <c r="N93" s="86"/>
      <c r="O93" s="86"/>
      <c r="P93" s="86"/>
      <c r="Q93" s="86"/>
      <c r="R93" s="86"/>
      <c r="S93" s="86"/>
      <c r="T93" s="86"/>
      <c r="U93" s="86"/>
      <c r="V93" s="293">
        <f>+E93-V92</f>
        <v>0</v>
      </c>
      <c r="W93" s="293" t="s">
        <v>242</v>
      </c>
      <c r="X93" s="86"/>
      <c r="Y93" s="86"/>
    </row>
    <row r="94" spans="1:25" ht="15.6">
      <c r="A94" s="95">
        <v>3</v>
      </c>
      <c r="B94" s="86"/>
      <c r="C94" s="58" t="s">
        <v>130</v>
      </c>
      <c r="D94" s="58"/>
      <c r="E94" s="58"/>
      <c r="F94" s="58"/>
      <c r="G94" s="86"/>
      <c r="H94" s="86"/>
      <c r="I94" s="86"/>
      <c r="J94" s="86"/>
      <c r="K94" s="86"/>
      <c r="L94" s="86"/>
      <c r="M94" s="86"/>
      <c r="N94" s="86"/>
      <c r="O94" s="86"/>
      <c r="P94" s="58">
        <f>P92</f>
        <v>91090953.418389127</v>
      </c>
      <c r="Q94" s="86"/>
      <c r="R94" s="86"/>
      <c r="S94" s="86"/>
      <c r="T94" s="86"/>
      <c r="U94" s="86"/>
      <c r="V94" s="86"/>
      <c r="W94" s="86"/>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c r="A99" s="97" t="s">
        <v>133</v>
      </c>
      <c r="B99" s="98"/>
      <c r="C99" s="358" t="s">
        <v>474</v>
      </c>
      <c r="D99" s="358"/>
      <c r="E99" s="358"/>
      <c r="F99" s="358"/>
      <c r="G99" s="358"/>
      <c r="H99" s="358"/>
      <c r="I99" s="358"/>
      <c r="J99" s="358"/>
      <c r="K99" s="358"/>
      <c r="L99" s="358"/>
      <c r="M99" s="358"/>
      <c r="N99" s="358"/>
      <c r="O99" s="358"/>
      <c r="P99" s="358"/>
      <c r="Q99" s="358"/>
      <c r="R99" s="358"/>
      <c r="S99" s="86"/>
      <c r="T99" s="86"/>
      <c r="U99" s="86"/>
      <c r="V99" s="86"/>
      <c r="W99" s="86"/>
      <c r="X99" s="86"/>
      <c r="Y99" s="86"/>
    </row>
    <row r="100" spans="1:25" ht="15.6">
      <c r="A100" s="97"/>
      <c r="B100" s="98"/>
      <c r="C100" s="348" t="s">
        <v>465</v>
      </c>
      <c r="D100" s="342"/>
      <c r="E100" s="342"/>
      <c r="F100" s="342"/>
      <c r="G100" s="342"/>
      <c r="H100" s="342"/>
      <c r="I100" s="342"/>
      <c r="J100" s="342"/>
      <c r="K100" s="342"/>
      <c r="L100" s="342"/>
      <c r="M100" s="342"/>
      <c r="N100" s="342"/>
      <c r="O100" s="342"/>
      <c r="P100" s="342"/>
      <c r="Q100" s="342"/>
      <c r="R100" s="342"/>
      <c r="S100" s="86"/>
      <c r="T100" s="86"/>
      <c r="U100" s="86"/>
      <c r="V100" s="86"/>
      <c r="W100" s="86"/>
      <c r="X100" s="86"/>
      <c r="Y100" s="86"/>
    </row>
    <row r="101" spans="1:25" ht="15.75" customHeight="1">
      <c r="A101" s="97" t="s">
        <v>134</v>
      </c>
      <c r="B101" s="98"/>
      <c r="C101" s="358" t="s">
        <v>226</v>
      </c>
      <c r="D101" s="358"/>
      <c r="E101" s="358"/>
      <c r="F101" s="358"/>
      <c r="G101" s="358"/>
      <c r="H101" s="358"/>
      <c r="I101" s="358"/>
      <c r="J101" s="358"/>
      <c r="K101" s="358"/>
      <c r="L101" s="358"/>
      <c r="M101" s="358"/>
      <c r="N101" s="358"/>
      <c r="O101" s="358"/>
      <c r="P101" s="358"/>
      <c r="Q101" s="358"/>
      <c r="R101" s="358"/>
      <c r="S101" s="86"/>
      <c r="T101" s="86"/>
      <c r="U101" s="86"/>
      <c r="V101" s="86"/>
      <c r="W101" s="86"/>
      <c r="X101" s="86"/>
      <c r="Y101" s="86"/>
    </row>
    <row r="102" spans="1:25" ht="15.75" customHeight="1">
      <c r="A102" s="97" t="s">
        <v>135</v>
      </c>
      <c r="B102" s="98"/>
      <c r="C102" s="358" t="s">
        <v>136</v>
      </c>
      <c r="D102" s="358"/>
      <c r="E102" s="358"/>
      <c r="F102" s="358"/>
      <c r="G102" s="358"/>
      <c r="H102" s="358"/>
      <c r="I102" s="358"/>
      <c r="J102" s="358"/>
      <c r="K102" s="358"/>
      <c r="L102" s="358"/>
      <c r="M102" s="358"/>
      <c r="N102" s="358"/>
      <c r="O102" s="358"/>
      <c r="P102" s="358"/>
      <c r="Q102" s="358"/>
      <c r="R102" s="358"/>
      <c r="S102" s="86"/>
      <c r="T102" s="86"/>
      <c r="U102" s="86"/>
      <c r="V102" s="86"/>
      <c r="W102" s="86"/>
      <c r="X102" s="86"/>
      <c r="Y102" s="86"/>
    </row>
    <row r="103" spans="1:25" ht="15.6">
      <c r="A103" s="97"/>
      <c r="B103" s="98"/>
      <c r="C103" s="358" t="s">
        <v>137</v>
      </c>
      <c r="D103" s="358"/>
      <c r="E103" s="358"/>
      <c r="F103" s="358"/>
      <c r="G103" s="358"/>
      <c r="H103" s="358"/>
      <c r="I103" s="358"/>
      <c r="J103" s="358"/>
      <c r="K103" s="358"/>
      <c r="L103" s="358"/>
      <c r="M103" s="358"/>
      <c r="N103" s="358"/>
      <c r="O103" s="358"/>
      <c r="P103" s="358"/>
      <c r="Q103" s="358"/>
      <c r="R103" s="358"/>
      <c r="S103" s="86"/>
      <c r="T103" s="86"/>
      <c r="U103" s="86"/>
      <c r="V103" s="86"/>
      <c r="W103" s="86"/>
      <c r="X103" s="86"/>
      <c r="Y103" s="86"/>
    </row>
    <row r="104" spans="1:25" ht="15.75" customHeight="1">
      <c r="A104" s="97" t="s">
        <v>138</v>
      </c>
      <c r="B104" s="98"/>
      <c r="C104" s="358" t="s">
        <v>139</v>
      </c>
      <c r="D104" s="358"/>
      <c r="E104" s="358"/>
      <c r="F104" s="358"/>
      <c r="G104" s="358"/>
      <c r="H104" s="358"/>
      <c r="I104" s="358"/>
      <c r="J104" s="358"/>
      <c r="K104" s="358"/>
      <c r="L104" s="358"/>
      <c r="M104" s="358"/>
      <c r="N104" s="358"/>
      <c r="O104" s="358"/>
      <c r="P104" s="358"/>
      <c r="Q104" s="358"/>
      <c r="R104" s="358"/>
      <c r="S104" s="86"/>
      <c r="T104" s="86"/>
      <c r="U104" s="86"/>
      <c r="V104" s="86"/>
      <c r="W104" s="86"/>
      <c r="X104" s="86"/>
      <c r="Y104" s="86"/>
    </row>
    <row r="105" spans="1:25" ht="15.75" customHeight="1">
      <c r="A105" s="99" t="s">
        <v>140</v>
      </c>
      <c r="B105" s="98"/>
      <c r="C105" s="357" t="s">
        <v>473</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75" customHeight="1">
      <c r="A106" s="99" t="s">
        <v>141</v>
      </c>
      <c r="B106" s="98"/>
      <c r="C106" s="358" t="s">
        <v>142</v>
      </c>
      <c r="D106" s="358"/>
      <c r="E106" s="358"/>
      <c r="F106" s="358"/>
      <c r="G106" s="358"/>
      <c r="H106" s="358"/>
      <c r="I106" s="358"/>
      <c r="J106" s="358"/>
      <c r="K106" s="358"/>
      <c r="L106" s="358"/>
      <c r="M106" s="358"/>
      <c r="N106" s="358"/>
      <c r="O106" s="358"/>
      <c r="P106" s="358"/>
      <c r="Q106" s="358"/>
      <c r="R106" s="358"/>
      <c r="S106" s="86"/>
      <c r="T106" s="86"/>
      <c r="U106" s="86"/>
      <c r="V106" s="86"/>
      <c r="W106" s="86"/>
      <c r="X106" s="86"/>
      <c r="Y106" s="86"/>
    </row>
    <row r="107" spans="1:25" ht="15.75" customHeight="1">
      <c r="A107" s="99" t="s">
        <v>143</v>
      </c>
      <c r="B107" s="98"/>
      <c r="C107" s="357" t="s">
        <v>378</v>
      </c>
      <c r="D107" s="357"/>
      <c r="E107" s="357"/>
      <c r="F107" s="357"/>
      <c r="G107" s="357"/>
      <c r="H107" s="357"/>
      <c r="I107" s="357"/>
      <c r="J107" s="357"/>
      <c r="K107" s="357"/>
      <c r="L107" s="357"/>
      <c r="M107" s="357"/>
      <c r="N107" s="357"/>
      <c r="O107" s="357"/>
      <c r="P107" s="357"/>
      <c r="Q107" s="357"/>
      <c r="R107" s="357"/>
      <c r="S107" s="86"/>
      <c r="T107" s="86"/>
      <c r="U107" s="86"/>
      <c r="V107" s="86"/>
      <c r="W107" s="86"/>
      <c r="X107" s="86"/>
      <c r="Y107" s="86"/>
    </row>
    <row r="108" spans="1:25" ht="15.6">
      <c r="A108" s="99" t="s">
        <v>145</v>
      </c>
      <c r="B108" s="10"/>
      <c r="C108" s="358" t="s">
        <v>146</v>
      </c>
      <c r="D108" s="358"/>
      <c r="E108" s="358"/>
      <c r="F108" s="358"/>
      <c r="G108" s="358"/>
      <c r="H108" s="358"/>
      <c r="I108" s="358"/>
      <c r="J108" s="358"/>
      <c r="K108" s="358"/>
      <c r="L108" s="358"/>
      <c r="M108" s="358"/>
      <c r="N108" s="358"/>
      <c r="O108" s="358"/>
      <c r="P108" s="358"/>
      <c r="Q108" s="358"/>
      <c r="R108" s="358"/>
      <c r="S108" s="86"/>
      <c r="T108" s="86"/>
      <c r="U108" s="86"/>
      <c r="V108" s="86"/>
      <c r="W108" s="86"/>
      <c r="X108" s="86"/>
      <c r="Y108" s="86"/>
    </row>
    <row r="109" spans="1:25" ht="15.6">
      <c r="A109" s="43" t="s">
        <v>208</v>
      </c>
      <c r="B109" s="58"/>
      <c r="C109" s="58" t="s">
        <v>466</v>
      </c>
      <c r="D109" s="346"/>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7" t="s">
        <v>214</v>
      </c>
      <c r="B110" s="338"/>
      <c r="C110" s="182" t="s">
        <v>467</v>
      </c>
      <c r="D110" s="104"/>
      <c r="E110" s="104"/>
      <c r="F110" s="104"/>
      <c r="G110" s="347"/>
      <c r="H110" s="43"/>
      <c r="I110" s="43"/>
      <c r="J110" s="11"/>
      <c r="K110" s="11"/>
      <c r="L110" s="58"/>
      <c r="M110" s="58"/>
      <c r="N110" s="38"/>
      <c r="O110" s="58"/>
      <c r="P110" s="346"/>
      <c r="Q110" s="11"/>
      <c r="R110" s="105"/>
      <c r="S110" s="86"/>
      <c r="T110" s="86"/>
      <c r="U110" s="86"/>
      <c r="V110" s="86"/>
      <c r="W110" s="86"/>
      <c r="X110" s="86"/>
      <c r="Y110" s="86"/>
    </row>
    <row r="111" spans="1:25" ht="15.6">
      <c r="A111" s="337" t="s">
        <v>216</v>
      </c>
      <c r="B111" s="338"/>
      <c r="C111" s="58" t="s">
        <v>468</v>
      </c>
      <c r="D111" s="104"/>
      <c r="E111" s="104"/>
      <c r="F111" s="104"/>
      <c r="G111" s="347"/>
      <c r="H111" s="43"/>
      <c r="I111" s="43"/>
      <c r="J111" s="11"/>
      <c r="K111" s="11"/>
      <c r="L111" s="58"/>
      <c r="M111" s="58"/>
      <c r="N111" s="38"/>
      <c r="O111" s="58"/>
      <c r="P111" s="346"/>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9">
    <mergeCell ref="C107:R107"/>
    <mergeCell ref="C108:R108"/>
    <mergeCell ref="C99:R99"/>
    <mergeCell ref="C101:R101"/>
    <mergeCell ref="C102:R102"/>
    <mergeCell ref="C104:R104"/>
    <mergeCell ref="C105:R105"/>
    <mergeCell ref="C106:R106"/>
    <mergeCell ref="C103:R103"/>
  </mergeCells>
  <pageMargins left="0.45" right="0.2" top="0.5" bottom="0.5" header="0.3" footer="0.3"/>
  <pageSetup scale="59" fitToHeight="0" orientation="landscape" r:id="rId1"/>
  <headerFooter>
    <oddHeader>&amp;L&amp;"-,Bold"MidAmerican Energy Company Attachment 1-1i&amp;REffective January 1, 2017</oddHeader>
    <oddFooter>&amp;L&amp;D&amp;T&amp;R&amp;Z&amp;F</oddFooter>
  </headerFooter>
  <rowBreaks count="1" manualBreakCount="1">
    <brk id="59"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307"/>
  <sheetViews>
    <sheetView zoomScale="70" zoomScaleNormal="70" workbookViewId="0">
      <selection activeCell="O17" sqref="O17"/>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6.4414062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7.6640625" style="1" customWidth="1"/>
    <col min="13" max="13" width="16.33203125" style="1" customWidth="1"/>
    <col min="14" max="14" width="16.44140625" style="1" customWidth="1"/>
    <col min="15" max="15" width="16" style="1" customWidth="1"/>
    <col min="16" max="16" width="20.5546875" style="1" customWidth="1"/>
    <col min="17" max="17" width="15.88671875" style="1" customWidth="1"/>
    <col min="18" max="18" width="17.88671875" style="1" customWidth="1"/>
    <col min="19" max="19" width="2.44140625" style="1" customWidth="1"/>
    <col min="20" max="20" width="16.6640625" style="1" customWidth="1"/>
    <col min="21" max="21" width="9.109375" style="1"/>
    <col min="22" max="22" width="24.44140625" style="1" bestFit="1" customWidth="1"/>
    <col min="23" max="16384" width="9.109375" style="1"/>
  </cols>
  <sheetData>
    <row r="1" spans="1:69">
      <c r="R1" s="2"/>
    </row>
    <row r="2" spans="1:69">
      <c r="R2" s="2"/>
    </row>
    <row r="4" spans="1:69" ht="15.6">
      <c r="R4" s="213" t="s">
        <v>0</v>
      </c>
    </row>
    <row r="5" spans="1:69" ht="15.6">
      <c r="C5" s="3" t="s">
        <v>1</v>
      </c>
      <c r="D5" s="3"/>
      <c r="E5" s="3"/>
      <c r="F5" s="3"/>
      <c r="G5" s="3"/>
      <c r="H5" s="3"/>
      <c r="I5" s="3"/>
      <c r="J5" s="4" t="s">
        <v>2</v>
      </c>
      <c r="K5" s="4"/>
      <c r="L5" s="3"/>
      <c r="M5" s="3"/>
      <c r="N5" s="3"/>
      <c r="O5" s="5"/>
      <c r="Q5" s="6"/>
      <c r="R5" s="285" t="s">
        <v>500</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161</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2866315698</v>
      </c>
      <c r="K18" s="11"/>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472</v>
      </c>
      <c r="I19" s="30"/>
      <c r="J19" s="32">
        <v>403876086</v>
      </c>
      <c r="K19" s="33"/>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2462439612</v>
      </c>
      <c r="K20" s="35"/>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73187267</v>
      </c>
      <c r="K23" s="11"/>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35260647</v>
      </c>
      <c r="K24" s="11"/>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0</v>
      </c>
      <c r="K25" s="11"/>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0</v>
      </c>
      <c r="K26" s="33"/>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35260647</v>
      </c>
      <c r="K27" s="11"/>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45">
        <v>4</v>
      </c>
      <c r="C29" s="27" t="s">
        <v>39</v>
      </c>
      <c r="D29" s="27"/>
      <c r="E29" s="27"/>
      <c r="F29" s="27"/>
      <c r="G29" s="21"/>
      <c r="H29" s="30" t="s">
        <v>40</v>
      </c>
      <c r="I29" s="30"/>
      <c r="J29" s="36">
        <f>IF(J27=0,0,J27/J19)</f>
        <v>8.7305607393649939E-2</v>
      </c>
      <c r="K29" s="36"/>
      <c r="L29" s="37">
        <f>J29</f>
        <v>8.7305607393649939E-2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39"/>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37926620</v>
      </c>
      <c r="K33" s="38"/>
      <c r="L33" s="39"/>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1.3231836265092388E-2</v>
      </c>
      <c r="K34" s="38"/>
      <c r="L34" s="39">
        <f>J34</f>
        <v>1.3231836265092388E-2</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39"/>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4191958</v>
      </c>
      <c r="K37" s="11"/>
      <c r="L37" s="10"/>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1.4624899842417846E-3</v>
      </c>
      <c r="K38" s="38"/>
      <c r="L38" s="39">
        <f>J38</f>
        <v>1.4624899842417846E-3</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39"/>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191" t="s">
        <v>56</v>
      </c>
      <c r="C41" s="21" t="s">
        <v>57</v>
      </c>
      <c r="D41" s="21"/>
      <c r="E41" s="21"/>
      <c r="F41" s="21"/>
      <c r="G41" s="21"/>
      <c r="H41" s="30" t="s">
        <v>58</v>
      </c>
      <c r="I41" s="30"/>
      <c r="J41" s="31">
        <v>13314867</v>
      </c>
      <c r="K41" s="11"/>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191" t="s">
        <v>59</v>
      </c>
      <c r="C42" s="21" t="s">
        <v>60</v>
      </c>
      <c r="D42" s="21"/>
      <c r="E42" s="21"/>
      <c r="F42" s="21"/>
      <c r="G42" s="21"/>
      <c r="H42" s="30" t="s">
        <v>61</v>
      </c>
      <c r="I42" s="30"/>
      <c r="J42" s="38">
        <f>IF(J41=0,0,J41/J18)</f>
        <v>4.6452897736598171E-3</v>
      </c>
      <c r="K42" s="38"/>
      <c r="L42" s="39">
        <f>J42</f>
        <v>4.6452897736598171E-3</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1.9339616022993989E-2</v>
      </c>
      <c r="K44" s="49"/>
      <c r="L44" s="49">
        <f>L34+L38+L42</f>
        <v>1.9339616022993989E-2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106507975</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4.3253030239183789E-2</v>
      </c>
      <c r="K48" s="38"/>
      <c r="L48" s="39">
        <f>J48</f>
        <v>4.3253030239183789E-2</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190357592</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7.7304471172550321E-2</v>
      </c>
      <c r="K52" s="54"/>
      <c r="L52" s="39">
        <f>J52</f>
        <v>7.7304471172550321E-2</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0.1205575014117341</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3"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12/31/2017</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58" t="str">
        <f>J8</f>
        <v>ITCM</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6"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469</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2"/>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3" t="s">
        <v>20</v>
      </c>
      <c r="B72" s="194"/>
      <c r="C72" s="194" t="s">
        <v>229</v>
      </c>
      <c r="D72" s="207">
        <v>2248</v>
      </c>
      <c r="E72" s="196">
        <v>0</v>
      </c>
      <c r="F72" s="196">
        <v>0</v>
      </c>
      <c r="G72" s="197">
        <f>$L$29</f>
        <v>8.7305607393649939E-2</v>
      </c>
      <c r="H72" s="198">
        <f>F72*G72</f>
        <v>0</v>
      </c>
      <c r="I72" s="197">
        <f>$L$44</f>
        <v>1.9339616022993989E-2</v>
      </c>
      <c r="J72" s="194">
        <f>E72*I72</f>
        <v>0</v>
      </c>
      <c r="K72" s="199">
        <f>H72+J72</f>
        <v>0</v>
      </c>
      <c r="L72" s="198">
        <f>E72-F72</f>
        <v>0</v>
      </c>
      <c r="M72" s="197">
        <f>$L$54</f>
        <v>0.1205575014117341</v>
      </c>
      <c r="N72" s="208">
        <f>L72*M72</f>
        <v>0</v>
      </c>
      <c r="O72" s="196">
        <v>0</v>
      </c>
      <c r="P72" s="209">
        <f>K72+N72+O72</f>
        <v>0</v>
      </c>
      <c r="Q72" s="210">
        <v>0</v>
      </c>
      <c r="R72" s="211">
        <f>P72+Q72</f>
        <v>0</v>
      </c>
      <c r="S72" s="86"/>
      <c r="T72" s="86"/>
      <c r="U72" s="86"/>
      <c r="V72" s="247">
        <f>+E72</f>
        <v>0</v>
      </c>
      <c r="W72" s="86"/>
      <c r="X72" s="86"/>
      <c r="Y72" s="86"/>
    </row>
    <row r="73" spans="1:69" ht="15.6">
      <c r="A73" s="193" t="s">
        <v>126</v>
      </c>
      <c r="B73" s="194"/>
      <c r="C73" s="194" t="s">
        <v>229</v>
      </c>
      <c r="D73" s="207">
        <v>3127</v>
      </c>
      <c r="E73" s="196">
        <v>11845834</v>
      </c>
      <c r="F73" s="196">
        <v>304255</v>
      </c>
      <c r="G73" s="197">
        <f t="shared" ref="G73:G77" si="0">$L$29</f>
        <v>8.7305607393649939E-2</v>
      </c>
      <c r="H73" s="198">
        <f>F73*G73</f>
        <v>26563.167577554963</v>
      </c>
      <c r="I73" s="197">
        <f t="shared" ref="I73:I77" si="1">$L$44</f>
        <v>1.9339616022993989E-2</v>
      </c>
      <c r="J73" s="194">
        <f>E73*I73</f>
        <v>229093.88103212698</v>
      </c>
      <c r="K73" s="199">
        <f>H73+J73</f>
        <v>255657.04860968195</v>
      </c>
      <c r="L73" s="198">
        <f>E73-F73</f>
        <v>11541579</v>
      </c>
      <c r="M73" s="197">
        <f t="shared" ref="M73:M77" si="2">$L$54</f>
        <v>0.1205575014117341</v>
      </c>
      <c r="N73" s="208">
        <f>L73*M73</f>
        <v>1391423.9265861406</v>
      </c>
      <c r="O73" s="196">
        <v>179266</v>
      </c>
      <c r="P73" s="209">
        <f>K73+N73+O73</f>
        <v>1826346.9751958225</v>
      </c>
      <c r="Q73" s="210">
        <v>492613</v>
      </c>
      <c r="R73" s="211">
        <f>P73+Q73</f>
        <v>2318959.9751958223</v>
      </c>
      <c r="S73" s="86"/>
      <c r="T73" s="86"/>
      <c r="U73" s="86"/>
      <c r="V73" s="247">
        <f t="shared" ref="V73:V79" si="3">+E73</f>
        <v>11845834</v>
      </c>
      <c r="W73" s="86"/>
      <c r="X73" s="86"/>
      <c r="Y73" s="86"/>
    </row>
    <row r="74" spans="1:69" ht="15.6">
      <c r="A74" s="193" t="s">
        <v>127</v>
      </c>
      <c r="B74" s="194"/>
      <c r="C74" s="194" t="s">
        <v>229</v>
      </c>
      <c r="D74" s="207">
        <v>3205</v>
      </c>
      <c r="E74" s="196">
        <v>172148801</v>
      </c>
      <c r="F74" s="196">
        <v>1584523</v>
      </c>
      <c r="G74" s="197">
        <f t="shared" si="0"/>
        <v>8.7305607393649939E-2</v>
      </c>
      <c r="H74" s="198">
        <f>F74*G74</f>
        <v>138337.74294420838</v>
      </c>
      <c r="I74" s="197">
        <f t="shared" si="1"/>
        <v>1.9339616022993989E-2</v>
      </c>
      <c r="J74" s="194">
        <f>E74*I74</f>
        <v>3329291.7101588035</v>
      </c>
      <c r="K74" s="199">
        <f>H74+J74</f>
        <v>3467629.4531030119</v>
      </c>
      <c r="L74" s="198">
        <f>E74-F74</f>
        <v>170564278</v>
      </c>
      <c r="M74" s="197">
        <f t="shared" si="2"/>
        <v>0.1205575014117341</v>
      </c>
      <c r="N74" s="208">
        <f>L74*M74</f>
        <v>20562803.185776409</v>
      </c>
      <c r="O74" s="196">
        <v>3055208</v>
      </c>
      <c r="P74" s="209">
        <f>K74+N74+O74</f>
        <v>27085640.638879422</v>
      </c>
      <c r="Q74" s="212">
        <v>189243</v>
      </c>
      <c r="R74" s="211">
        <f>P74+Q74</f>
        <v>27274883.638879422</v>
      </c>
      <c r="S74" s="86"/>
      <c r="T74" s="86"/>
      <c r="U74" s="86"/>
      <c r="V74" s="247">
        <f t="shared" si="3"/>
        <v>172148801</v>
      </c>
      <c r="W74" s="86"/>
      <c r="X74" s="86"/>
      <c r="Y74" s="86"/>
    </row>
    <row r="75" spans="1:69" ht="15.6">
      <c r="A75" s="193" t="s">
        <v>237</v>
      </c>
      <c r="B75" s="194"/>
      <c r="C75" s="194" t="s">
        <v>229</v>
      </c>
      <c r="D75" s="207">
        <v>3213</v>
      </c>
      <c r="E75" s="196">
        <v>147867804</v>
      </c>
      <c r="F75" s="196">
        <v>3354958</v>
      </c>
      <c r="G75" s="197">
        <f t="shared" si="0"/>
        <v>8.7305607393649939E-2</v>
      </c>
      <c r="H75" s="198">
        <f>F75*G75</f>
        <v>292906.645970185</v>
      </c>
      <c r="I75" s="197">
        <f t="shared" si="1"/>
        <v>1.9339616022993989E-2</v>
      </c>
      <c r="J75" s="194">
        <f>E75*I75</f>
        <v>2859706.5515233348</v>
      </c>
      <c r="K75" s="199">
        <f>H75+J75</f>
        <v>3152613.1974935196</v>
      </c>
      <c r="L75" s="198">
        <f>E75-F75</f>
        <v>144512846</v>
      </c>
      <c r="M75" s="197">
        <f t="shared" si="2"/>
        <v>0.1205575014117341</v>
      </c>
      <c r="N75" s="208">
        <f>L75*M75</f>
        <v>17422107.635658711</v>
      </c>
      <c r="O75" s="196">
        <v>2676712</v>
      </c>
      <c r="P75" s="283">
        <f>K75+N75+O75</f>
        <v>23251432.833152231</v>
      </c>
      <c r="Q75" s="212">
        <v>-4041984</v>
      </c>
      <c r="R75" s="211">
        <f>P75+Q75</f>
        <v>19209448.833152231</v>
      </c>
      <c r="S75" s="86"/>
      <c r="T75" s="86"/>
      <c r="U75" s="86"/>
      <c r="V75" s="247">
        <f t="shared" si="3"/>
        <v>147867804</v>
      </c>
      <c r="W75" s="86"/>
      <c r="X75" s="86"/>
      <c r="Y75" s="86"/>
    </row>
    <row r="76" spans="1:69" ht="15.6">
      <c r="A76" s="193" t="s">
        <v>238</v>
      </c>
      <c r="B76" s="194"/>
      <c r="C76" s="194"/>
      <c r="D76" s="207"/>
      <c r="E76" s="196">
        <v>0</v>
      </c>
      <c r="F76" s="196">
        <v>0</v>
      </c>
      <c r="G76" s="197">
        <f t="shared" si="0"/>
        <v>8.7305607393649939E-2</v>
      </c>
      <c r="H76" s="198">
        <f t="shared" ref="H76:H77" si="4">F76*G76</f>
        <v>0</v>
      </c>
      <c r="I76" s="197">
        <f t="shared" si="1"/>
        <v>1.9339616022993989E-2</v>
      </c>
      <c r="J76" s="194">
        <f t="shared" ref="J76:J77" si="5">E76*I76</f>
        <v>0</v>
      </c>
      <c r="K76" s="199">
        <f t="shared" ref="K76:K77" si="6">H76+J76</f>
        <v>0</v>
      </c>
      <c r="L76" s="198">
        <f t="shared" ref="L76:L77" si="7">E76-F76</f>
        <v>0</v>
      </c>
      <c r="M76" s="197">
        <f t="shared" si="2"/>
        <v>0.1205575014117341</v>
      </c>
      <c r="N76" s="208">
        <f t="shared" ref="N76:N77" si="8">L76*M76</f>
        <v>0</v>
      </c>
      <c r="O76" s="196">
        <v>0</v>
      </c>
      <c r="P76" s="209">
        <f t="shared" ref="P76:P77" si="9">K76+N76+O76</f>
        <v>0</v>
      </c>
      <c r="Q76" s="212">
        <v>0</v>
      </c>
      <c r="R76" s="211">
        <f t="shared" ref="R76:R77" si="10">P76+Q76</f>
        <v>0</v>
      </c>
      <c r="S76" s="86"/>
      <c r="T76" s="86"/>
      <c r="U76" s="86"/>
      <c r="V76" s="247">
        <f t="shared" si="3"/>
        <v>0</v>
      </c>
      <c r="W76" s="86"/>
      <c r="X76" s="86"/>
      <c r="Y76" s="86"/>
    </row>
    <row r="77" spans="1:69" ht="15.6">
      <c r="A77" s="193" t="s">
        <v>239</v>
      </c>
      <c r="B77" s="194"/>
      <c r="C77" s="194"/>
      <c r="D77" s="207"/>
      <c r="E77" s="196">
        <v>0</v>
      </c>
      <c r="F77" s="196">
        <v>0</v>
      </c>
      <c r="G77" s="197">
        <f t="shared" si="0"/>
        <v>8.7305607393649939E-2</v>
      </c>
      <c r="H77" s="198">
        <f t="shared" si="4"/>
        <v>0</v>
      </c>
      <c r="I77" s="197">
        <f t="shared" si="1"/>
        <v>1.9339616022993989E-2</v>
      </c>
      <c r="J77" s="194">
        <f t="shared" si="5"/>
        <v>0</v>
      </c>
      <c r="K77" s="199">
        <f t="shared" si="6"/>
        <v>0</v>
      </c>
      <c r="L77" s="198">
        <f t="shared" si="7"/>
        <v>0</v>
      </c>
      <c r="M77" s="197">
        <f t="shared" si="2"/>
        <v>0.1205575014117341</v>
      </c>
      <c r="N77" s="208">
        <f t="shared" si="8"/>
        <v>0</v>
      </c>
      <c r="O77" s="196">
        <v>0</v>
      </c>
      <c r="P77" s="209">
        <f t="shared" si="9"/>
        <v>0</v>
      </c>
      <c r="Q77" s="212">
        <v>0</v>
      </c>
      <c r="R77" s="211">
        <f t="shared" si="10"/>
        <v>0</v>
      </c>
      <c r="S77" s="86"/>
      <c r="T77" s="86"/>
      <c r="U77" s="86"/>
      <c r="V77" s="247">
        <f t="shared" si="3"/>
        <v>0</v>
      </c>
      <c r="W77" s="86"/>
      <c r="X77" s="86"/>
      <c r="Y77" s="86"/>
    </row>
    <row r="78" spans="1:69" ht="15.6">
      <c r="A78" s="193" t="s">
        <v>240</v>
      </c>
      <c r="B78" s="194"/>
      <c r="C78" s="194"/>
      <c r="D78" s="207"/>
      <c r="E78" s="194"/>
      <c r="F78" s="194"/>
      <c r="G78" s="194"/>
      <c r="H78" s="194"/>
      <c r="I78" s="194"/>
      <c r="J78" s="194"/>
      <c r="K78" s="199"/>
      <c r="L78" s="194"/>
      <c r="M78" s="194"/>
      <c r="N78" s="199"/>
      <c r="O78" s="194"/>
      <c r="P78" s="199"/>
      <c r="Q78" s="194"/>
      <c r="R78" s="199"/>
      <c r="S78" s="86"/>
      <c r="T78" s="86"/>
      <c r="U78" s="86"/>
      <c r="V78" s="247">
        <f t="shared" si="3"/>
        <v>0</v>
      </c>
      <c r="W78" s="86"/>
      <c r="X78" s="86"/>
      <c r="Y78" s="86"/>
    </row>
    <row r="79" spans="1:69" ht="15.6">
      <c r="A79" s="193"/>
      <c r="B79" s="194"/>
      <c r="C79" s="194"/>
      <c r="D79" s="207"/>
      <c r="E79" s="194"/>
      <c r="F79" s="194"/>
      <c r="G79" s="194"/>
      <c r="H79" s="194"/>
      <c r="I79" s="194"/>
      <c r="J79" s="194"/>
      <c r="K79" s="199"/>
      <c r="L79" s="194"/>
      <c r="M79" s="194"/>
      <c r="N79" s="199"/>
      <c r="O79" s="194"/>
      <c r="P79" s="199"/>
      <c r="Q79" s="194"/>
      <c r="R79" s="199"/>
      <c r="S79" s="86"/>
      <c r="T79" s="86"/>
      <c r="U79" s="86"/>
      <c r="V79" s="247">
        <f t="shared" si="3"/>
        <v>0</v>
      </c>
      <c r="W79" s="86"/>
      <c r="X79" s="86"/>
      <c r="Y79" s="86"/>
    </row>
    <row r="80" spans="1:69" ht="15.6">
      <c r="A80" s="193"/>
      <c r="B80" s="194"/>
      <c r="C80" s="98"/>
      <c r="D80" s="223"/>
      <c r="E80" s="98"/>
      <c r="F80" s="98"/>
      <c r="G80" s="98"/>
      <c r="H80" s="98"/>
      <c r="I80" s="98"/>
      <c r="J80" s="98"/>
      <c r="K80" s="224"/>
      <c r="L80" s="98"/>
      <c r="M80" s="98"/>
      <c r="N80" s="224"/>
      <c r="O80" s="98"/>
      <c r="P80" s="224"/>
      <c r="Q80" s="98"/>
      <c r="R80" s="224"/>
      <c r="S80" s="86"/>
      <c r="T80" s="86"/>
      <c r="U80" s="86"/>
      <c r="V80" s="245"/>
      <c r="W80" s="86"/>
      <c r="X80" s="86"/>
      <c r="Y80" s="86"/>
    </row>
    <row r="81" spans="1:25" ht="15.6">
      <c r="A81" s="193"/>
      <c r="B81" s="194"/>
      <c r="C81" s="98"/>
      <c r="D81" s="223"/>
      <c r="E81" s="98"/>
      <c r="F81" s="98"/>
      <c r="G81" s="98"/>
      <c r="H81" s="98"/>
      <c r="I81" s="98"/>
      <c r="J81" s="98"/>
      <c r="K81" s="224"/>
      <c r="L81" s="98"/>
      <c r="M81" s="98"/>
      <c r="N81" s="224"/>
      <c r="O81" s="98"/>
      <c r="P81" s="224"/>
      <c r="Q81" s="98"/>
      <c r="R81" s="224"/>
      <c r="S81" s="86"/>
      <c r="T81" s="86"/>
      <c r="U81" s="86"/>
      <c r="V81" s="245"/>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5"/>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5"/>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5"/>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5"/>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5"/>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5"/>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5"/>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5"/>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5"/>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5"/>
      <c r="W91" s="86"/>
      <c r="X91" s="86"/>
      <c r="Y91" s="86"/>
    </row>
    <row r="92" spans="1:25" ht="15.6">
      <c r="A92" s="18" t="s">
        <v>128</v>
      </c>
      <c r="B92" s="51"/>
      <c r="C92" s="21" t="s">
        <v>129</v>
      </c>
      <c r="D92" s="21"/>
      <c r="E92" s="21"/>
      <c r="F92" s="21"/>
      <c r="G92" s="21"/>
      <c r="H92" s="43"/>
      <c r="I92" s="43"/>
      <c r="J92" s="11"/>
      <c r="K92" s="11"/>
      <c r="L92" s="11"/>
      <c r="M92" s="11"/>
      <c r="N92" s="11"/>
      <c r="O92" s="11"/>
      <c r="P92" s="93">
        <f>SUM(P72:P91)</f>
        <v>52163420.447227478</v>
      </c>
      <c r="Q92" s="93">
        <f>SUM(Q72:Q91)</f>
        <v>-3360128</v>
      </c>
      <c r="R92" s="93">
        <f>ROUND(SUM(R72:R91),2)</f>
        <v>48803292.450000003</v>
      </c>
      <c r="S92" s="86"/>
      <c r="T92" s="86"/>
      <c r="U92" s="86"/>
      <c r="V92" s="246">
        <f>SUM(V72:V91)</f>
        <v>331862439</v>
      </c>
      <c r="W92" s="86"/>
      <c r="X92" s="86"/>
      <c r="Y92" s="86"/>
    </row>
    <row r="93" spans="1:25" ht="15.6">
      <c r="A93" s="94"/>
      <c r="B93" s="86"/>
      <c r="C93" s="86"/>
      <c r="D93" s="86"/>
      <c r="E93" s="142">
        <f>SUM(E72:E90)</f>
        <v>331862439</v>
      </c>
      <c r="F93" s="86"/>
      <c r="G93" s="86"/>
      <c r="H93" s="86"/>
      <c r="I93" s="86"/>
      <c r="J93" s="86"/>
      <c r="K93" s="86"/>
      <c r="L93" s="86"/>
      <c r="M93" s="86"/>
      <c r="N93" s="86"/>
      <c r="O93" s="86"/>
      <c r="P93" s="86"/>
      <c r="Q93" s="86"/>
      <c r="R93" s="86"/>
      <c r="S93" s="86"/>
      <c r="T93" s="86"/>
      <c r="U93" s="86"/>
      <c r="V93" s="293">
        <f>+E93-V92</f>
        <v>0</v>
      </c>
      <c r="W93" s="293" t="s">
        <v>242</v>
      </c>
      <c r="X93" s="86"/>
      <c r="Y93" s="86"/>
    </row>
    <row r="94" spans="1:25" ht="15.6">
      <c r="A94" s="95">
        <v>3</v>
      </c>
      <c r="B94" s="86"/>
      <c r="C94" s="58" t="s">
        <v>130</v>
      </c>
      <c r="D94" s="58"/>
      <c r="E94" s="58"/>
      <c r="F94" s="58"/>
      <c r="G94" s="86"/>
      <c r="H94" s="86"/>
      <c r="I94" s="86"/>
      <c r="J94" s="86"/>
      <c r="K94" s="86"/>
      <c r="L94" s="86"/>
      <c r="M94" s="86"/>
      <c r="N94" s="86"/>
      <c r="O94" s="86"/>
      <c r="P94" s="93">
        <f>P92</f>
        <v>52163420.447227478</v>
      </c>
      <c r="Q94" s="86"/>
      <c r="R94" s="86"/>
      <c r="S94" s="86"/>
      <c r="T94" s="86"/>
      <c r="U94" s="86"/>
      <c r="V94" s="86"/>
      <c r="W94" s="86"/>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8.75" customHeight="1">
      <c r="A99" s="97" t="s">
        <v>133</v>
      </c>
      <c r="B99" s="98"/>
      <c r="C99" s="358" t="s">
        <v>475</v>
      </c>
      <c r="D99" s="358"/>
      <c r="E99" s="358"/>
      <c r="F99" s="358"/>
      <c r="G99" s="358"/>
      <c r="H99" s="358"/>
      <c r="I99" s="358"/>
      <c r="J99" s="358"/>
      <c r="K99" s="358"/>
      <c r="L99" s="358"/>
      <c r="M99" s="358"/>
      <c r="N99" s="358"/>
      <c r="O99" s="358"/>
      <c r="P99" s="358"/>
      <c r="Q99" s="358"/>
      <c r="R99" s="358"/>
      <c r="S99" s="86"/>
      <c r="T99" s="86"/>
      <c r="U99" s="86"/>
      <c r="V99" s="86"/>
      <c r="W99" s="86"/>
      <c r="X99" s="86"/>
      <c r="Y99" s="86"/>
    </row>
    <row r="100" spans="1:25" ht="15.6">
      <c r="A100" s="97"/>
      <c r="B100" s="98"/>
      <c r="C100" s="348" t="s">
        <v>476</v>
      </c>
      <c r="D100" s="342"/>
      <c r="E100" s="342"/>
      <c r="F100" s="342"/>
      <c r="G100" s="342"/>
      <c r="H100" s="342"/>
      <c r="I100" s="342"/>
      <c r="J100" s="342"/>
      <c r="K100" s="342"/>
      <c r="L100" s="342"/>
      <c r="M100" s="342"/>
      <c r="N100" s="342"/>
      <c r="O100" s="342"/>
      <c r="P100" s="342"/>
      <c r="Q100" s="342"/>
      <c r="R100" s="342"/>
      <c r="S100" s="86"/>
      <c r="T100" s="86"/>
      <c r="U100" s="86"/>
      <c r="V100" s="86"/>
      <c r="W100" s="86"/>
      <c r="X100" s="86"/>
      <c r="Y100" s="86"/>
    </row>
    <row r="101" spans="1:25" ht="15.75" customHeight="1">
      <c r="A101" s="97" t="s">
        <v>134</v>
      </c>
      <c r="B101" s="98"/>
      <c r="C101" s="359" t="s">
        <v>226</v>
      </c>
      <c r="D101" s="359"/>
      <c r="E101" s="359"/>
      <c r="F101" s="359"/>
      <c r="G101" s="359"/>
      <c r="H101" s="359"/>
      <c r="I101" s="359"/>
      <c r="J101" s="359"/>
      <c r="K101" s="359"/>
      <c r="L101" s="359"/>
      <c r="M101" s="359"/>
      <c r="N101" s="359"/>
      <c r="O101" s="359"/>
      <c r="P101" s="359"/>
      <c r="Q101" s="359"/>
      <c r="R101" s="359"/>
      <c r="S101" s="86"/>
      <c r="T101" s="86"/>
      <c r="U101" s="86"/>
      <c r="V101" s="86"/>
      <c r="W101" s="86"/>
      <c r="X101" s="86"/>
      <c r="Y101" s="86"/>
    </row>
    <row r="102" spans="1:25" ht="15.75" customHeight="1">
      <c r="A102" s="97" t="s">
        <v>135</v>
      </c>
      <c r="B102" s="98"/>
      <c r="C102" s="359" t="s">
        <v>136</v>
      </c>
      <c r="D102" s="359"/>
      <c r="E102" s="359"/>
      <c r="F102" s="359"/>
      <c r="G102" s="359"/>
      <c r="H102" s="359"/>
      <c r="I102" s="359"/>
      <c r="J102" s="359"/>
      <c r="K102" s="359"/>
      <c r="L102" s="359"/>
      <c r="M102" s="359"/>
      <c r="N102" s="359"/>
      <c r="O102" s="359"/>
      <c r="P102" s="359"/>
      <c r="Q102" s="359"/>
      <c r="R102" s="359"/>
      <c r="S102" s="86"/>
      <c r="T102" s="86"/>
      <c r="U102" s="86"/>
      <c r="V102" s="86"/>
      <c r="W102" s="86"/>
      <c r="X102" s="86"/>
      <c r="Y102" s="86"/>
    </row>
    <row r="103" spans="1:25" ht="15.6">
      <c r="A103" s="97"/>
      <c r="B103" s="98"/>
      <c r="C103" s="359" t="s">
        <v>137</v>
      </c>
      <c r="D103" s="359"/>
      <c r="E103" s="359"/>
      <c r="F103" s="359"/>
      <c r="G103" s="359"/>
      <c r="H103" s="359"/>
      <c r="I103" s="359"/>
      <c r="J103" s="359"/>
      <c r="K103" s="359"/>
      <c r="L103" s="359"/>
      <c r="M103" s="359"/>
      <c r="N103" s="359"/>
      <c r="O103" s="359"/>
      <c r="P103" s="359"/>
      <c r="Q103" s="359"/>
      <c r="R103" s="359"/>
      <c r="S103" s="86"/>
      <c r="T103" s="86"/>
      <c r="U103" s="86"/>
      <c r="V103" s="86"/>
      <c r="W103" s="86"/>
      <c r="X103" s="86"/>
      <c r="Y103" s="86"/>
    </row>
    <row r="104" spans="1:25" ht="15.75" customHeight="1">
      <c r="A104" s="97" t="s">
        <v>138</v>
      </c>
      <c r="B104" s="98"/>
      <c r="C104" s="359" t="s">
        <v>139</v>
      </c>
      <c r="D104" s="359"/>
      <c r="E104" s="359"/>
      <c r="F104" s="359"/>
      <c r="G104" s="359"/>
      <c r="H104" s="359"/>
      <c r="I104" s="359"/>
      <c r="J104" s="359"/>
      <c r="K104" s="359"/>
      <c r="L104" s="359"/>
      <c r="M104" s="359"/>
      <c r="N104" s="359"/>
      <c r="O104" s="359"/>
      <c r="P104" s="359"/>
      <c r="Q104" s="359"/>
      <c r="R104" s="359"/>
      <c r="S104" s="86"/>
      <c r="T104" s="86"/>
      <c r="U104" s="86"/>
      <c r="V104" s="86"/>
      <c r="W104" s="86"/>
      <c r="X104" s="86"/>
      <c r="Y104" s="86"/>
    </row>
    <row r="105" spans="1:25" ht="15.75" customHeight="1">
      <c r="A105" s="99" t="s">
        <v>140</v>
      </c>
      <c r="B105" s="98"/>
      <c r="C105" s="357" t="s">
        <v>473</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6">
      <c r="A106" s="99" t="s">
        <v>141</v>
      </c>
      <c r="B106" s="98"/>
      <c r="C106" s="358" t="s">
        <v>142</v>
      </c>
      <c r="D106" s="358"/>
      <c r="E106" s="358"/>
      <c r="F106" s="358"/>
      <c r="G106" s="358"/>
      <c r="H106" s="358"/>
      <c r="I106" s="358"/>
      <c r="J106" s="358"/>
      <c r="K106" s="358"/>
      <c r="L106" s="358"/>
      <c r="M106" s="358"/>
      <c r="N106" s="358"/>
      <c r="O106" s="358"/>
      <c r="P106" s="358"/>
      <c r="Q106" s="358"/>
      <c r="R106" s="358"/>
      <c r="S106" s="86"/>
      <c r="T106" s="86"/>
      <c r="U106" s="86"/>
      <c r="V106" s="86"/>
      <c r="W106" s="86"/>
      <c r="X106" s="86"/>
      <c r="Y106" s="86"/>
    </row>
    <row r="107" spans="1:25" ht="15.75" customHeight="1">
      <c r="A107" s="99" t="s">
        <v>143</v>
      </c>
      <c r="B107" s="98"/>
      <c r="C107" s="357" t="s">
        <v>378</v>
      </c>
      <c r="D107" s="357"/>
      <c r="E107" s="357"/>
      <c r="F107" s="357"/>
      <c r="G107" s="357"/>
      <c r="H107" s="357"/>
      <c r="I107" s="357"/>
      <c r="J107" s="357"/>
      <c r="K107" s="357"/>
      <c r="L107" s="357"/>
      <c r="M107" s="357"/>
      <c r="N107" s="357"/>
      <c r="O107" s="357"/>
      <c r="P107" s="357"/>
      <c r="Q107" s="357"/>
      <c r="R107" s="357"/>
      <c r="S107" s="86"/>
      <c r="T107" s="86"/>
      <c r="U107" s="86"/>
      <c r="V107" s="86"/>
      <c r="W107" s="86"/>
      <c r="X107" s="86"/>
      <c r="Y107" s="86"/>
    </row>
    <row r="108" spans="1:25" ht="15.6">
      <c r="A108" s="99" t="s">
        <v>145</v>
      </c>
      <c r="B108" s="346"/>
      <c r="C108" s="358" t="s">
        <v>146</v>
      </c>
      <c r="D108" s="358"/>
      <c r="E108" s="358"/>
      <c r="F108" s="358"/>
      <c r="G108" s="358"/>
      <c r="H108" s="358"/>
      <c r="I108" s="358"/>
      <c r="J108" s="358"/>
      <c r="K108" s="358"/>
      <c r="L108" s="358"/>
      <c r="M108" s="358"/>
      <c r="N108" s="358"/>
      <c r="O108" s="358"/>
      <c r="P108" s="358"/>
      <c r="Q108" s="358"/>
      <c r="R108" s="358"/>
      <c r="S108" s="86"/>
      <c r="T108" s="86"/>
      <c r="U108" s="86"/>
      <c r="V108" s="86"/>
      <c r="W108" s="86"/>
      <c r="X108" s="86"/>
      <c r="Y108" s="86"/>
    </row>
    <row r="109" spans="1:25" ht="15.6">
      <c r="A109" s="43" t="s">
        <v>208</v>
      </c>
      <c r="B109" s="58"/>
      <c r="C109" s="58" t="s">
        <v>466</v>
      </c>
      <c r="D109" s="86"/>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18" t="s">
        <v>214</v>
      </c>
      <c r="B110" s="58"/>
      <c r="C110" s="182" t="s">
        <v>467</v>
      </c>
      <c r="D110" s="104"/>
      <c r="E110" s="104"/>
      <c r="F110" s="104"/>
      <c r="G110" s="347"/>
      <c r="H110" s="43"/>
      <c r="I110" s="43"/>
      <c r="J110" s="11"/>
      <c r="K110" s="11"/>
      <c r="L110" s="58"/>
      <c r="M110" s="58"/>
      <c r="N110" s="38"/>
      <c r="O110" s="58"/>
      <c r="P110" s="346"/>
      <c r="Q110" s="11"/>
      <c r="R110" s="105"/>
      <c r="S110" s="86"/>
      <c r="T110" s="86"/>
      <c r="U110" s="86"/>
      <c r="V110" s="86"/>
      <c r="W110" s="86"/>
      <c r="X110" s="86"/>
      <c r="Y110" s="86"/>
    </row>
    <row r="111" spans="1:25" ht="15.6">
      <c r="A111" s="18" t="s">
        <v>216</v>
      </c>
      <c r="B111" s="58"/>
      <c r="C111" s="58" t="s">
        <v>468</v>
      </c>
      <c r="D111" s="104"/>
      <c r="E111" s="104"/>
      <c r="F111" s="104"/>
      <c r="G111" s="347"/>
      <c r="H111" s="43"/>
      <c r="I111" s="43"/>
      <c r="J111" s="11"/>
      <c r="K111" s="11"/>
      <c r="L111" s="58"/>
      <c r="M111" s="58"/>
      <c r="N111" s="38"/>
      <c r="O111" s="58"/>
      <c r="P111" s="346"/>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9">
    <mergeCell ref="C106:R106"/>
    <mergeCell ref="C107:R107"/>
    <mergeCell ref="C108:R108"/>
    <mergeCell ref="C99:R99"/>
    <mergeCell ref="C101:R101"/>
    <mergeCell ref="C102:R102"/>
    <mergeCell ref="C103:R103"/>
    <mergeCell ref="C104:R104"/>
    <mergeCell ref="C105:R105"/>
  </mergeCells>
  <pageMargins left="0.45" right="0.2" top="0.5" bottom="0.5" header="0.3" footer="0.3"/>
  <pageSetup scale="59" fitToHeight="0" orientation="landscape" r:id="rId1"/>
  <headerFooter>
    <oddHeader>&amp;L&amp;"-,Bold"MidAmerican Energy Company Attachment 1-1i&amp;REffective January 1, 2017</oddHeader>
    <oddFooter>&amp;L&amp;D&amp;T&amp;R&amp;Z&amp;F</oddFooter>
  </headerFooter>
  <rowBreaks count="1" manualBreakCount="1">
    <brk id="59"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307"/>
  <sheetViews>
    <sheetView zoomScale="70" zoomScaleNormal="70" workbookViewId="0">
      <selection activeCell="O17" sqref="O17"/>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2.3320312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5.88671875" style="1" customWidth="1"/>
    <col min="18" max="18" width="17.88671875" style="1" customWidth="1"/>
    <col min="19" max="19" width="2.44140625" style="1" customWidth="1"/>
    <col min="20" max="20" width="16.6640625" style="1" customWidth="1"/>
    <col min="21" max="21" width="9.109375" style="1"/>
    <col min="22" max="22" width="24.44140625" style="1" bestFit="1" customWidth="1"/>
    <col min="23" max="16384" width="9.109375" style="1"/>
  </cols>
  <sheetData>
    <row r="1" spans="1:69">
      <c r="R1" s="2"/>
    </row>
    <row r="2" spans="1:69">
      <c r="R2" s="2"/>
    </row>
    <row r="4" spans="1:69" ht="15.6">
      <c r="R4" s="213" t="s">
        <v>0</v>
      </c>
    </row>
    <row r="5" spans="1:69" ht="15.6">
      <c r="C5" s="3" t="s">
        <v>1</v>
      </c>
      <c r="D5" s="3"/>
      <c r="E5" s="3"/>
      <c r="F5" s="3"/>
      <c r="G5" s="3"/>
      <c r="H5" s="3"/>
      <c r="I5" s="3"/>
      <c r="J5" s="4" t="s">
        <v>2</v>
      </c>
      <c r="K5" s="4"/>
      <c r="L5" s="3"/>
      <c r="M5" s="3"/>
      <c r="N5" s="3"/>
      <c r="O5" s="5"/>
      <c r="Q5" s="6"/>
      <c r="R5" s="285" t="s">
        <v>500</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162</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1916691210</v>
      </c>
      <c r="K18" s="11"/>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472</v>
      </c>
      <c r="I19" s="30"/>
      <c r="J19" s="32">
        <v>422958630</v>
      </c>
      <c r="K19" s="33"/>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1493732580</v>
      </c>
      <c r="K20" s="35"/>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79271546</v>
      </c>
      <c r="K23" s="11"/>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45547000</v>
      </c>
      <c r="K24" s="11"/>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0</v>
      </c>
      <c r="K25" s="11"/>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0</v>
      </c>
      <c r="K26" s="33"/>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45547000</v>
      </c>
      <c r="K27" s="11"/>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v>4</v>
      </c>
      <c r="C29" s="27" t="s">
        <v>39</v>
      </c>
      <c r="D29" s="27"/>
      <c r="E29" s="27"/>
      <c r="F29" s="27"/>
      <c r="G29" s="21"/>
      <c r="H29" s="30" t="s">
        <v>40</v>
      </c>
      <c r="I29" s="30"/>
      <c r="J29" s="36">
        <f>IF(J27=0,0,J27/J19)</f>
        <v>0.10768665483903236</v>
      </c>
      <c r="K29" s="36"/>
      <c r="L29" s="37">
        <f>J29</f>
        <v>0.10768665483903236</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39"/>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33724546</v>
      </c>
      <c r="K33" s="38"/>
      <c r="L33" s="39"/>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1.7595189994114909E-2</v>
      </c>
      <c r="K34" s="38"/>
      <c r="L34" s="39">
        <f>J34</f>
        <v>1.7595189994114909E-2</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39"/>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2176894</v>
      </c>
      <c r="K37" s="11"/>
      <c r="L37" s="10"/>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1.1357562390031516E-3</v>
      </c>
      <c r="K38" s="38"/>
      <c r="L38" s="39">
        <f>J38</f>
        <v>1.1357562390031516E-3</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39"/>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t="s">
        <v>56</v>
      </c>
      <c r="C41" s="21" t="s">
        <v>57</v>
      </c>
      <c r="D41" s="21"/>
      <c r="E41" s="21"/>
      <c r="F41" s="21"/>
      <c r="G41" s="21"/>
      <c r="H41" s="30" t="s">
        <v>58</v>
      </c>
      <c r="I41" s="30"/>
      <c r="J41" s="31">
        <v>32524362</v>
      </c>
      <c r="K41" s="11"/>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4" t="s">
        <v>59</v>
      </c>
      <c r="C42" s="21" t="s">
        <v>60</v>
      </c>
      <c r="D42" s="21"/>
      <c r="E42" s="21"/>
      <c r="F42" s="21"/>
      <c r="G42" s="21"/>
      <c r="H42" s="30" t="s">
        <v>61</v>
      </c>
      <c r="I42" s="30"/>
      <c r="J42" s="38">
        <f>IF(J41=0,0,J41/J18)</f>
        <v>1.6969015055899379E-2</v>
      </c>
      <c r="K42" s="38"/>
      <c r="L42" s="39">
        <f>J42</f>
        <v>1.6969015055899379E-2</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3.5699961289017437E-2</v>
      </c>
      <c r="K44" s="49"/>
      <c r="L44" s="49">
        <f>L34+L38+L42</f>
        <v>3.5699961289017437E-2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58538484</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3.9189400287432972E-2</v>
      </c>
      <c r="K48" s="38"/>
      <c r="L48" s="39">
        <f>J48</f>
        <v>3.9189400287432972E-2</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112832851</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7.55375175655605E-2</v>
      </c>
      <c r="K52" s="54"/>
      <c r="L52" s="39">
        <f>J52</f>
        <v>7.55375175655605E-2</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0.11472691785299347</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3"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12/31/2017</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58" t="str">
        <f>J8</f>
        <v>METC</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6"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469</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2"/>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3" t="s">
        <v>20</v>
      </c>
      <c r="B72" s="194"/>
      <c r="C72" s="194" t="s">
        <v>230</v>
      </c>
      <c r="D72" s="207">
        <v>3168</v>
      </c>
      <c r="E72" s="196">
        <v>377946</v>
      </c>
      <c r="F72" s="196">
        <v>40449</v>
      </c>
      <c r="G72" s="197">
        <f>$L$29</f>
        <v>0.10768665483903236</v>
      </c>
      <c r="H72" s="198">
        <f>F72*G72</f>
        <v>4355.8175015840197</v>
      </c>
      <c r="I72" s="197">
        <f>$L$44</f>
        <v>3.5699961289017437E-2</v>
      </c>
      <c r="J72" s="194">
        <f>E72*I72</f>
        <v>13492.657569338984</v>
      </c>
      <c r="K72" s="199">
        <f>H72+J72</f>
        <v>17848.475070923003</v>
      </c>
      <c r="L72" s="198">
        <f>E72-F72</f>
        <v>337497</v>
      </c>
      <c r="M72" s="197">
        <f>$L$54</f>
        <v>0.11472691785299347</v>
      </c>
      <c r="N72" s="208">
        <f>L72*M72</f>
        <v>38719.990594631738</v>
      </c>
      <c r="O72" s="196">
        <v>8126</v>
      </c>
      <c r="P72" s="208">
        <f>K72+N72+O72</f>
        <v>64694.465665554744</v>
      </c>
      <c r="Q72" s="84">
        <v>6735</v>
      </c>
      <c r="R72" s="85">
        <f>P72+Q72</f>
        <v>71429.465665554744</v>
      </c>
      <c r="S72" s="86"/>
      <c r="T72" s="86"/>
      <c r="U72" s="86"/>
      <c r="V72" s="247">
        <f>+E72</f>
        <v>377946</v>
      </c>
      <c r="W72" s="86"/>
      <c r="X72" s="86"/>
      <c r="Y72" s="86"/>
    </row>
    <row r="73" spans="1:69" ht="15.6">
      <c r="A73" s="193" t="s">
        <v>126</v>
      </c>
      <c r="B73" s="194"/>
      <c r="C73" s="194"/>
      <c r="D73" s="207"/>
      <c r="E73" s="196">
        <v>0</v>
      </c>
      <c r="F73" s="196">
        <v>0</v>
      </c>
      <c r="G73" s="197">
        <f t="shared" ref="G73:G74" si="0">$L$29</f>
        <v>0.10768665483903236</v>
      </c>
      <c r="H73" s="198">
        <f>F73*G73</f>
        <v>0</v>
      </c>
      <c r="I73" s="197">
        <f t="shared" ref="I73:I74" si="1">$L$44</f>
        <v>3.5699961289017437E-2</v>
      </c>
      <c r="J73" s="194">
        <f>E73*I73</f>
        <v>0</v>
      </c>
      <c r="K73" s="199">
        <f>H73+J73</f>
        <v>0</v>
      </c>
      <c r="L73" s="198">
        <f>E73-F73</f>
        <v>0</v>
      </c>
      <c r="M73" s="197">
        <f t="shared" ref="M73:M74" si="2">$L$54</f>
        <v>0.11472691785299347</v>
      </c>
      <c r="N73" s="208">
        <f>L73*M73</f>
        <v>0</v>
      </c>
      <c r="O73" s="196">
        <v>0</v>
      </c>
      <c r="P73" s="208">
        <f>K73+N73+O73</f>
        <v>0</v>
      </c>
      <c r="Q73" s="84">
        <v>0</v>
      </c>
      <c r="R73" s="85">
        <f>P73+Q73</f>
        <v>0</v>
      </c>
      <c r="S73" s="86"/>
      <c r="T73" s="86"/>
      <c r="U73" s="86"/>
      <c r="V73" s="247">
        <f t="shared" ref="V73:V79" si="3">+E73</f>
        <v>0</v>
      </c>
      <c r="W73" s="86"/>
      <c r="X73" s="86"/>
      <c r="Y73" s="86"/>
    </row>
    <row r="74" spans="1:69" ht="15.6">
      <c r="A74" s="193" t="s">
        <v>127</v>
      </c>
      <c r="B74" s="194"/>
      <c r="C74" s="194"/>
      <c r="D74" s="207"/>
      <c r="E74" s="196">
        <v>0</v>
      </c>
      <c r="F74" s="196">
        <v>0</v>
      </c>
      <c r="G74" s="197">
        <f t="shared" si="0"/>
        <v>0.10768665483903236</v>
      </c>
      <c r="H74" s="198">
        <f>F74*G74</f>
        <v>0</v>
      </c>
      <c r="I74" s="197">
        <f t="shared" si="1"/>
        <v>3.5699961289017437E-2</v>
      </c>
      <c r="J74" s="194">
        <f>E74*I74</f>
        <v>0</v>
      </c>
      <c r="K74" s="199">
        <f>H74+J74</f>
        <v>0</v>
      </c>
      <c r="L74" s="198">
        <f>E74-F74</f>
        <v>0</v>
      </c>
      <c r="M74" s="197">
        <f t="shared" si="2"/>
        <v>0.11472691785299347</v>
      </c>
      <c r="N74" s="208">
        <f>L74*M74</f>
        <v>0</v>
      </c>
      <c r="O74" s="196">
        <v>0</v>
      </c>
      <c r="P74" s="208">
        <f>K74+N74+O74</f>
        <v>0</v>
      </c>
      <c r="Q74" s="196">
        <v>0</v>
      </c>
      <c r="R74" s="85">
        <f>P74+Q74</f>
        <v>0</v>
      </c>
      <c r="S74" s="86"/>
      <c r="T74" s="86"/>
      <c r="U74" s="86"/>
      <c r="V74" s="247">
        <f t="shared" si="3"/>
        <v>0</v>
      </c>
      <c r="W74" s="86"/>
      <c r="X74" s="86"/>
      <c r="Y74" s="86"/>
    </row>
    <row r="75" spans="1:69" ht="15.6">
      <c r="A75" s="193"/>
      <c r="B75" s="194"/>
      <c r="C75" s="194"/>
      <c r="D75" s="207"/>
      <c r="E75" s="194"/>
      <c r="F75" s="194"/>
      <c r="G75" s="194"/>
      <c r="H75" s="194"/>
      <c r="I75" s="194"/>
      <c r="J75" s="194"/>
      <c r="K75" s="199"/>
      <c r="L75" s="194"/>
      <c r="M75" s="194"/>
      <c r="N75" s="199"/>
      <c r="O75" s="194"/>
      <c r="P75" s="199"/>
      <c r="Q75" s="194"/>
      <c r="R75" s="199"/>
      <c r="S75" s="86"/>
      <c r="T75" s="86"/>
      <c r="U75" s="86"/>
      <c r="V75" s="247">
        <f t="shared" si="3"/>
        <v>0</v>
      </c>
      <c r="W75" s="86"/>
      <c r="X75" s="86"/>
      <c r="Y75" s="86"/>
    </row>
    <row r="76" spans="1:69" ht="15.6">
      <c r="A76" s="193"/>
      <c r="B76" s="194"/>
      <c r="C76" s="194"/>
      <c r="D76" s="207"/>
      <c r="E76" s="194"/>
      <c r="F76" s="194"/>
      <c r="G76" s="194"/>
      <c r="H76" s="194"/>
      <c r="I76" s="194"/>
      <c r="J76" s="194"/>
      <c r="K76" s="199"/>
      <c r="L76" s="194"/>
      <c r="M76" s="194"/>
      <c r="N76" s="199"/>
      <c r="O76" s="194"/>
      <c r="P76" s="199"/>
      <c r="Q76" s="194"/>
      <c r="R76" s="199"/>
      <c r="S76" s="86"/>
      <c r="T76" s="86"/>
      <c r="U76" s="86"/>
      <c r="V76" s="247">
        <f t="shared" si="3"/>
        <v>0</v>
      </c>
      <c r="W76" s="86"/>
      <c r="X76" s="86"/>
      <c r="Y76" s="86"/>
    </row>
    <row r="77" spans="1:69" ht="15.6">
      <c r="A77" s="81"/>
      <c r="D77" s="82"/>
      <c r="K77" s="83"/>
      <c r="N77" s="83"/>
      <c r="P77" s="83"/>
      <c r="R77" s="83"/>
      <c r="S77" s="86"/>
      <c r="T77" s="86"/>
      <c r="U77" s="86"/>
      <c r="V77" s="247">
        <f t="shared" si="3"/>
        <v>0</v>
      </c>
      <c r="W77" s="86"/>
      <c r="X77" s="86"/>
      <c r="Y77" s="86"/>
    </row>
    <row r="78" spans="1:69" ht="15.6">
      <c r="A78" s="81"/>
      <c r="D78" s="82"/>
      <c r="K78" s="83"/>
      <c r="N78" s="83"/>
      <c r="P78" s="83"/>
      <c r="R78" s="83"/>
      <c r="S78" s="86"/>
      <c r="T78" s="86"/>
      <c r="U78" s="86"/>
      <c r="V78" s="247">
        <f t="shared" si="3"/>
        <v>0</v>
      </c>
      <c r="W78" s="86"/>
      <c r="X78" s="86"/>
      <c r="Y78" s="86"/>
    </row>
    <row r="79" spans="1:69" ht="15.6">
      <c r="A79" s="81"/>
      <c r="D79" s="82"/>
      <c r="K79" s="83"/>
      <c r="N79" s="83"/>
      <c r="P79" s="83"/>
      <c r="R79" s="83"/>
      <c r="S79" s="86"/>
      <c r="T79" s="86"/>
      <c r="U79" s="86"/>
      <c r="V79" s="247">
        <f t="shared" si="3"/>
        <v>0</v>
      </c>
      <c r="W79" s="86"/>
      <c r="X79" s="86"/>
      <c r="Y79" s="86"/>
    </row>
    <row r="80" spans="1:69">
      <c r="A80" s="81"/>
      <c r="C80" s="86"/>
      <c r="D80" s="87"/>
      <c r="E80" s="86"/>
      <c r="F80" s="86"/>
      <c r="G80" s="86"/>
      <c r="H80" s="86"/>
      <c r="I80" s="86"/>
      <c r="J80" s="86"/>
      <c r="K80" s="88"/>
      <c r="L80" s="86"/>
      <c r="M80" s="86"/>
      <c r="N80" s="88"/>
      <c r="O80" s="86"/>
      <c r="P80" s="88"/>
      <c r="Q80" s="86"/>
      <c r="R80" s="88"/>
      <c r="S80" s="86"/>
      <c r="T80" s="86"/>
      <c r="U80" s="86"/>
      <c r="V80" s="245"/>
      <c r="W80" s="86"/>
      <c r="X80" s="86"/>
      <c r="Y80" s="86"/>
    </row>
    <row r="81" spans="1:25">
      <c r="A81" s="81"/>
      <c r="C81" s="86"/>
      <c r="D81" s="87"/>
      <c r="E81" s="86"/>
      <c r="F81" s="86"/>
      <c r="G81" s="86"/>
      <c r="H81" s="86"/>
      <c r="I81" s="86"/>
      <c r="J81" s="86"/>
      <c r="K81" s="88"/>
      <c r="L81" s="86"/>
      <c r="M81" s="86"/>
      <c r="N81" s="88"/>
      <c r="O81" s="86"/>
      <c r="P81" s="88"/>
      <c r="Q81" s="86"/>
      <c r="R81" s="88"/>
      <c r="S81" s="86"/>
      <c r="T81" s="86"/>
      <c r="U81" s="86"/>
      <c r="V81" s="245"/>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5"/>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5"/>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5"/>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5"/>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5"/>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5"/>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5"/>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5"/>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5"/>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5"/>
      <c r="W91" s="86"/>
      <c r="X91" s="86"/>
      <c r="Y91" s="86"/>
    </row>
    <row r="92" spans="1:25" ht="15.6">
      <c r="A92" s="18" t="s">
        <v>128</v>
      </c>
      <c r="B92" s="51"/>
      <c r="C92" s="21" t="s">
        <v>129</v>
      </c>
      <c r="D92" s="21"/>
      <c r="E92" s="21"/>
      <c r="F92" s="21"/>
      <c r="G92" s="21"/>
      <c r="H92" s="43"/>
      <c r="I92" s="43"/>
      <c r="J92" s="11"/>
      <c r="K92" s="11"/>
      <c r="L92" s="11"/>
      <c r="M92" s="11"/>
      <c r="N92" s="11"/>
      <c r="O92" s="11"/>
      <c r="P92" s="93">
        <f>SUM(P72:P91)</f>
        <v>64694.465665554744</v>
      </c>
      <c r="Q92" s="93">
        <f>SUM(Q72:Q91)</f>
        <v>6735</v>
      </c>
      <c r="R92" s="93">
        <f>ROUND(SUM(R72:R91),2)</f>
        <v>71429.47</v>
      </c>
      <c r="S92" s="86"/>
      <c r="T92" s="86"/>
      <c r="U92" s="86"/>
      <c r="V92" s="246">
        <f>SUM(V72:V91)</f>
        <v>377946</v>
      </c>
      <c r="W92" s="86"/>
      <c r="X92" s="86"/>
      <c r="Y92" s="86"/>
    </row>
    <row r="93" spans="1:25" ht="15.6">
      <c r="A93" s="94"/>
      <c r="B93" s="86"/>
      <c r="C93" s="86"/>
      <c r="D93" s="86"/>
      <c r="E93" s="142">
        <f>SUM(E72:E90)</f>
        <v>377946</v>
      </c>
      <c r="F93" s="86"/>
      <c r="G93" s="86"/>
      <c r="H93" s="86"/>
      <c r="I93" s="86"/>
      <c r="J93" s="86"/>
      <c r="K93" s="86"/>
      <c r="L93" s="86"/>
      <c r="M93" s="86"/>
      <c r="N93" s="86"/>
      <c r="O93" s="86"/>
      <c r="P93" s="86"/>
      <c r="Q93" s="86"/>
      <c r="R93" s="86"/>
      <c r="S93" s="86"/>
      <c r="T93" s="86"/>
      <c r="U93" s="86"/>
      <c r="V93" s="293">
        <f>+E93-V92</f>
        <v>0</v>
      </c>
      <c r="W93" s="293" t="s">
        <v>242</v>
      </c>
      <c r="X93" s="86"/>
      <c r="Y93" s="86"/>
    </row>
    <row r="94" spans="1:25" ht="15.6">
      <c r="A94" s="95">
        <v>3</v>
      </c>
      <c r="B94" s="86"/>
      <c r="C94" s="58" t="s">
        <v>130</v>
      </c>
      <c r="D94" s="58"/>
      <c r="E94" s="58"/>
      <c r="F94" s="58"/>
      <c r="G94" s="86"/>
      <c r="H94" s="86"/>
      <c r="I94" s="86"/>
      <c r="J94" s="86"/>
      <c r="K94" s="86"/>
      <c r="L94" s="86"/>
      <c r="M94" s="86"/>
      <c r="N94" s="86"/>
      <c r="O94" s="86"/>
      <c r="P94" s="93">
        <f>P92</f>
        <v>64694.465665554744</v>
      </c>
      <c r="Q94" s="86"/>
      <c r="R94" s="86"/>
      <c r="S94" s="86"/>
      <c r="T94" s="86"/>
      <c r="U94" s="86"/>
      <c r="V94" s="86"/>
      <c r="W94" s="86"/>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c r="A99" s="97" t="s">
        <v>133</v>
      </c>
      <c r="B99" s="98"/>
      <c r="C99" s="358" t="s">
        <v>481</v>
      </c>
      <c r="D99" s="358"/>
      <c r="E99" s="358"/>
      <c r="F99" s="358"/>
      <c r="G99" s="358"/>
      <c r="H99" s="358"/>
      <c r="I99" s="358"/>
      <c r="J99" s="358"/>
      <c r="K99" s="358"/>
      <c r="L99" s="358"/>
      <c r="M99" s="358"/>
      <c r="N99" s="358"/>
      <c r="O99" s="358"/>
      <c r="P99" s="358"/>
      <c r="Q99" s="358"/>
      <c r="R99" s="358"/>
      <c r="S99" s="86"/>
      <c r="T99" s="86"/>
      <c r="U99" s="86"/>
      <c r="V99" s="86"/>
      <c r="W99" s="86"/>
      <c r="X99" s="86"/>
      <c r="Y99" s="86"/>
    </row>
    <row r="100" spans="1:25" ht="15.6">
      <c r="A100" s="97"/>
      <c r="B100" s="98"/>
      <c r="C100" s="348" t="s">
        <v>480</v>
      </c>
      <c r="D100" s="342"/>
      <c r="E100" s="342"/>
      <c r="F100" s="342"/>
      <c r="G100" s="342"/>
      <c r="H100" s="342"/>
      <c r="I100" s="342"/>
      <c r="J100" s="342"/>
      <c r="K100" s="342"/>
      <c r="L100" s="342"/>
      <c r="M100" s="342"/>
      <c r="N100" s="342"/>
      <c r="O100" s="342"/>
      <c r="P100" s="342"/>
      <c r="Q100" s="342"/>
      <c r="R100" s="342"/>
      <c r="S100" s="86"/>
      <c r="T100" s="86"/>
      <c r="U100" s="86"/>
      <c r="V100" s="86"/>
      <c r="W100" s="86"/>
      <c r="X100" s="86"/>
      <c r="Y100" s="86"/>
    </row>
    <row r="101" spans="1:25" ht="15.75" customHeight="1">
      <c r="A101" s="97" t="s">
        <v>134</v>
      </c>
      <c r="B101" s="98"/>
      <c r="C101" s="358" t="s">
        <v>226</v>
      </c>
      <c r="D101" s="358"/>
      <c r="E101" s="358"/>
      <c r="F101" s="358"/>
      <c r="G101" s="358"/>
      <c r="H101" s="358"/>
      <c r="I101" s="358"/>
      <c r="J101" s="358"/>
      <c r="K101" s="358"/>
      <c r="L101" s="358"/>
      <c r="M101" s="358"/>
      <c r="N101" s="358"/>
      <c r="O101" s="358"/>
      <c r="P101" s="358"/>
      <c r="Q101" s="358"/>
      <c r="R101" s="358"/>
      <c r="S101" s="86"/>
      <c r="T101" s="86"/>
      <c r="U101" s="86"/>
      <c r="V101" s="86"/>
      <c r="W101" s="86"/>
      <c r="X101" s="86"/>
      <c r="Y101" s="86"/>
    </row>
    <row r="102" spans="1:25" ht="15.75" customHeight="1">
      <c r="A102" s="97" t="s">
        <v>135</v>
      </c>
      <c r="B102" s="98"/>
      <c r="C102" s="358" t="s">
        <v>136</v>
      </c>
      <c r="D102" s="358"/>
      <c r="E102" s="358"/>
      <c r="F102" s="358"/>
      <c r="G102" s="358"/>
      <c r="H102" s="358"/>
      <c r="I102" s="358"/>
      <c r="J102" s="358"/>
      <c r="K102" s="358"/>
      <c r="L102" s="358"/>
      <c r="M102" s="358"/>
      <c r="N102" s="358"/>
      <c r="O102" s="358"/>
      <c r="P102" s="358"/>
      <c r="Q102" s="358"/>
      <c r="R102" s="358"/>
      <c r="S102" s="86"/>
      <c r="T102" s="86"/>
      <c r="U102" s="86"/>
      <c r="V102" s="86"/>
      <c r="W102" s="86"/>
      <c r="X102" s="86"/>
      <c r="Y102" s="86"/>
    </row>
    <row r="103" spans="1:25" ht="15.6">
      <c r="A103" s="97"/>
      <c r="B103" s="98"/>
      <c r="C103" s="358" t="s">
        <v>137</v>
      </c>
      <c r="D103" s="358"/>
      <c r="E103" s="358"/>
      <c r="F103" s="358"/>
      <c r="G103" s="358"/>
      <c r="H103" s="358"/>
      <c r="I103" s="358"/>
      <c r="J103" s="358"/>
      <c r="K103" s="358"/>
      <c r="L103" s="358"/>
      <c r="M103" s="358"/>
      <c r="N103" s="358"/>
      <c r="O103" s="358"/>
      <c r="P103" s="358"/>
      <c r="Q103" s="358"/>
      <c r="R103" s="358"/>
      <c r="S103" s="86"/>
      <c r="T103" s="86"/>
      <c r="U103" s="86"/>
      <c r="V103" s="86"/>
      <c r="W103" s="86"/>
      <c r="X103" s="86"/>
      <c r="Y103" s="86"/>
    </row>
    <row r="104" spans="1:25" ht="15.75" customHeight="1">
      <c r="A104" s="97" t="s">
        <v>138</v>
      </c>
      <c r="B104" s="98"/>
      <c r="C104" s="358" t="s">
        <v>139</v>
      </c>
      <c r="D104" s="358"/>
      <c r="E104" s="358"/>
      <c r="F104" s="358"/>
      <c r="G104" s="358"/>
      <c r="H104" s="358"/>
      <c r="I104" s="358"/>
      <c r="J104" s="358"/>
      <c r="K104" s="358"/>
      <c r="L104" s="358"/>
      <c r="M104" s="358"/>
      <c r="N104" s="358"/>
      <c r="O104" s="358"/>
      <c r="P104" s="358"/>
      <c r="Q104" s="358"/>
      <c r="R104" s="358"/>
      <c r="S104" s="86"/>
      <c r="T104" s="86"/>
      <c r="U104" s="86"/>
      <c r="V104" s="86"/>
      <c r="W104" s="86"/>
      <c r="X104" s="86"/>
      <c r="Y104" s="86"/>
    </row>
    <row r="105" spans="1:25" ht="15.75" customHeight="1">
      <c r="A105" s="99" t="s">
        <v>140</v>
      </c>
      <c r="B105" s="98"/>
      <c r="C105" s="357" t="s">
        <v>473</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6">
      <c r="A106" s="99" t="s">
        <v>141</v>
      </c>
      <c r="B106" s="98"/>
      <c r="C106" s="358" t="s">
        <v>142</v>
      </c>
      <c r="D106" s="358"/>
      <c r="E106" s="358"/>
      <c r="F106" s="358"/>
      <c r="G106" s="358"/>
      <c r="H106" s="358"/>
      <c r="I106" s="358"/>
      <c r="J106" s="358"/>
      <c r="K106" s="358"/>
      <c r="L106" s="358"/>
      <c r="M106" s="358"/>
      <c r="N106" s="358"/>
      <c r="O106" s="358"/>
      <c r="P106" s="358"/>
      <c r="Q106" s="358"/>
      <c r="R106" s="358"/>
      <c r="S106" s="86"/>
      <c r="T106" s="86"/>
      <c r="U106" s="86"/>
      <c r="V106" s="86"/>
      <c r="W106" s="86"/>
      <c r="X106" s="86"/>
      <c r="Y106" s="86"/>
    </row>
    <row r="107" spans="1:25" ht="15.75" customHeight="1">
      <c r="A107" s="99" t="s">
        <v>143</v>
      </c>
      <c r="B107" s="98"/>
      <c r="C107" s="357" t="s">
        <v>378</v>
      </c>
      <c r="D107" s="357"/>
      <c r="E107" s="357"/>
      <c r="F107" s="357"/>
      <c r="G107" s="357"/>
      <c r="H107" s="357"/>
      <c r="I107" s="357"/>
      <c r="J107" s="357"/>
      <c r="K107" s="357"/>
      <c r="L107" s="357"/>
      <c r="M107" s="357"/>
      <c r="N107" s="357"/>
      <c r="O107" s="357"/>
      <c r="P107" s="357"/>
      <c r="Q107" s="357"/>
      <c r="R107" s="357"/>
      <c r="S107" s="86"/>
      <c r="T107" s="86"/>
      <c r="U107" s="86"/>
      <c r="V107" s="86"/>
      <c r="W107" s="86"/>
      <c r="X107" s="86"/>
      <c r="Y107" s="86"/>
    </row>
    <row r="108" spans="1:25" ht="15.6">
      <c r="A108" s="99" t="s">
        <v>145</v>
      </c>
      <c r="B108" s="10"/>
      <c r="C108" s="358" t="s">
        <v>146</v>
      </c>
      <c r="D108" s="358"/>
      <c r="E108" s="358"/>
      <c r="F108" s="358"/>
      <c r="G108" s="358"/>
      <c r="H108" s="358"/>
      <c r="I108" s="358"/>
      <c r="J108" s="358"/>
      <c r="K108" s="358"/>
      <c r="L108" s="358"/>
      <c r="M108" s="358"/>
      <c r="N108" s="358"/>
      <c r="O108" s="358"/>
      <c r="P108" s="358"/>
      <c r="Q108" s="358"/>
      <c r="R108" s="358"/>
      <c r="S108" s="86"/>
      <c r="T108" s="86"/>
      <c r="U108" s="86"/>
      <c r="V108" s="86"/>
      <c r="W108" s="86"/>
      <c r="X108" s="86"/>
      <c r="Y108" s="86"/>
    </row>
    <row r="109" spans="1:25" ht="15.6">
      <c r="A109" s="43" t="s">
        <v>208</v>
      </c>
      <c r="B109" s="58"/>
      <c r="C109" s="58" t="s">
        <v>466</v>
      </c>
      <c r="D109" s="86"/>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7" t="s">
        <v>214</v>
      </c>
      <c r="B110" s="338"/>
      <c r="C110" s="182" t="s">
        <v>467</v>
      </c>
      <c r="D110" s="104"/>
      <c r="E110" s="104"/>
      <c r="F110" s="104"/>
      <c r="G110" s="347"/>
      <c r="H110" s="43"/>
      <c r="I110" s="43"/>
      <c r="J110" s="11"/>
      <c r="K110" s="11"/>
      <c r="L110" s="58"/>
      <c r="M110" s="58"/>
      <c r="N110" s="38"/>
      <c r="O110" s="58"/>
      <c r="P110" s="346"/>
      <c r="Q110" s="11"/>
      <c r="R110" s="105"/>
      <c r="S110" s="86"/>
      <c r="T110" s="86"/>
      <c r="U110" s="86"/>
      <c r="V110" s="86"/>
      <c r="W110" s="86"/>
      <c r="X110" s="86"/>
      <c r="Y110" s="86"/>
    </row>
    <row r="111" spans="1:25" ht="15.6">
      <c r="A111" s="337" t="s">
        <v>216</v>
      </c>
      <c r="B111" s="338"/>
      <c r="C111" s="58" t="s">
        <v>468</v>
      </c>
      <c r="D111" s="104"/>
      <c r="E111" s="104"/>
      <c r="F111" s="104"/>
      <c r="G111" s="347"/>
      <c r="H111" s="43"/>
      <c r="I111" s="43"/>
      <c r="J111" s="11"/>
      <c r="K111" s="11"/>
      <c r="L111" s="58"/>
      <c r="M111" s="58"/>
      <c r="N111" s="38"/>
      <c r="O111" s="58"/>
      <c r="P111" s="346"/>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9">
    <mergeCell ref="C106:R106"/>
    <mergeCell ref="C107:R107"/>
    <mergeCell ref="C108:R108"/>
    <mergeCell ref="C99:R99"/>
    <mergeCell ref="C101:R101"/>
    <mergeCell ref="C102:R102"/>
    <mergeCell ref="C103:R103"/>
    <mergeCell ref="C104:R104"/>
    <mergeCell ref="C105:R105"/>
  </mergeCells>
  <pageMargins left="0.45" right="0.2" top="0.5" bottom="0.5" header="0.3" footer="0.3"/>
  <pageSetup scale="59" fitToHeight="0" orientation="landscape" r:id="rId1"/>
  <headerFooter>
    <oddHeader>&amp;L&amp;"-,Bold"MidAmerican Energy Company Attachment 1-1i&amp;REffective January 1, 2017</oddHeader>
    <oddFooter>&amp;L&amp;D&amp;T&amp;R&amp;Z&amp;F</oddFooter>
  </headerFooter>
  <rowBreaks count="1" manualBreakCount="1">
    <brk id="59"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307"/>
  <sheetViews>
    <sheetView zoomScale="70" zoomScaleNormal="70" workbookViewId="0">
      <selection activeCell="O17" sqref="O17"/>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6.10937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5.88671875" style="1" customWidth="1"/>
    <col min="18" max="18" width="17.88671875" style="1" customWidth="1"/>
    <col min="19" max="19" width="2.44140625" style="1" customWidth="1"/>
    <col min="20" max="20" width="16.6640625" style="1" customWidth="1"/>
    <col min="21" max="21" width="9.109375" style="1"/>
    <col min="22" max="22" width="24.44140625" style="1" bestFit="1" customWidth="1"/>
    <col min="23" max="23" width="13" style="1" customWidth="1"/>
    <col min="24" max="16384" width="9.109375" style="1"/>
  </cols>
  <sheetData>
    <row r="1" spans="1:69">
      <c r="R1" s="2"/>
    </row>
    <row r="2" spans="1:69">
      <c r="R2" s="2"/>
    </row>
    <row r="4" spans="1:69" ht="15.6">
      <c r="R4" s="213" t="s">
        <v>0</v>
      </c>
    </row>
    <row r="5" spans="1:69" ht="15.6">
      <c r="C5" s="3" t="s">
        <v>1</v>
      </c>
      <c r="D5" s="3"/>
      <c r="E5" s="3"/>
      <c r="F5" s="3"/>
      <c r="G5" s="3"/>
      <c r="H5" s="3"/>
      <c r="I5" s="3"/>
      <c r="J5" s="4" t="s">
        <v>2</v>
      </c>
      <c r="K5" s="4"/>
      <c r="L5" s="3"/>
      <c r="M5" s="3"/>
      <c r="N5" s="3"/>
      <c r="O5" s="5"/>
      <c r="Q5" s="6"/>
      <c r="R5" s="285" t="s">
        <v>500</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164</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361329713</v>
      </c>
      <c r="K18" s="11"/>
      <c r="L18" s="194"/>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472</v>
      </c>
      <c r="I19" s="30"/>
      <c r="J19" s="32">
        <v>96909104</v>
      </c>
      <c r="K19" s="33"/>
      <c r="L19" s="194"/>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264420609</v>
      </c>
      <c r="K20" s="35"/>
      <c r="L20" s="194"/>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J21" s="194"/>
      <c r="K21" s="194"/>
      <c r="L21" s="194"/>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13742257</v>
      </c>
      <c r="K23" s="11"/>
      <c r="L23" s="194"/>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33079418</v>
      </c>
      <c r="K24" s="11"/>
      <c r="L24" s="194"/>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638463</v>
      </c>
      <c r="K25" s="11"/>
      <c r="L25" s="194"/>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22583738</v>
      </c>
      <c r="K26" s="33"/>
      <c r="L26" s="194"/>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9857217</v>
      </c>
      <c r="K27" s="11"/>
      <c r="L27" s="194"/>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L28" s="194"/>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v>4</v>
      </c>
      <c r="C29" s="27" t="s">
        <v>39</v>
      </c>
      <c r="D29" s="27"/>
      <c r="E29" s="27"/>
      <c r="F29" s="27"/>
      <c r="G29" s="21"/>
      <c r="H29" s="30" t="s">
        <v>40</v>
      </c>
      <c r="I29" s="30"/>
      <c r="J29" s="36">
        <f>IF(J27=0,0,J27/J19)</f>
        <v>0.10171610914904342</v>
      </c>
      <c r="K29" s="36"/>
      <c r="L29" s="37">
        <f>J29</f>
        <v>0.10171610914904342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L30" s="194"/>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L31" s="194"/>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197"/>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3885040</v>
      </c>
      <c r="K33" s="38"/>
      <c r="L33" s="197"/>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1.0752063448488112E-2</v>
      </c>
      <c r="K34" s="38"/>
      <c r="L34" s="197">
        <f>J34</f>
        <v>1.0752063448488112E-2</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197"/>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526729</v>
      </c>
      <c r="K37" s="11"/>
      <c r="L37" s="194"/>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1.4577516906283321E-3</v>
      </c>
      <c r="K38" s="38"/>
      <c r="L38" s="197">
        <f>J38</f>
        <v>1.4577516906283321E-3</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197"/>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t="s">
        <v>56</v>
      </c>
      <c r="C41" s="21" t="s">
        <v>57</v>
      </c>
      <c r="D41" s="21"/>
      <c r="E41" s="21"/>
      <c r="F41" s="21"/>
      <c r="G41" s="21"/>
      <c r="H41" s="30" t="s">
        <v>58</v>
      </c>
      <c r="I41" s="30"/>
      <c r="J41" s="31">
        <v>1944241</v>
      </c>
      <c r="K41" s="11"/>
      <c r="L41" s="194"/>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4" t="s">
        <v>59</v>
      </c>
      <c r="C42" s="21" t="s">
        <v>60</v>
      </c>
      <c r="D42" s="21"/>
      <c r="E42" s="21"/>
      <c r="F42" s="21"/>
      <c r="G42" s="21"/>
      <c r="H42" s="30" t="s">
        <v>61</v>
      </c>
      <c r="I42" s="30"/>
      <c r="J42" s="38">
        <f>IF(J41=0,0,J41/J18)</f>
        <v>5.3807946870951077E-3</v>
      </c>
      <c r="K42" s="38"/>
      <c r="L42" s="197">
        <f>J42</f>
        <v>5.3807946870951077E-3</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1.7590609826211551E-2</v>
      </c>
      <c r="K44" s="49"/>
      <c r="L44" s="49">
        <f>L34+L38+L42</f>
        <v>1.7590609826211551E-2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7964526</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3.0120670359699536E-2</v>
      </c>
      <c r="K48" s="38"/>
      <c r="L48" s="197">
        <f>J48</f>
        <v>3.0120670359699536E-2</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J50" s="194"/>
      <c r="K50" s="194"/>
      <c r="L50" s="194"/>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18923852</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7.1567235517561348E-2</v>
      </c>
      <c r="K52" s="54"/>
      <c r="L52" s="197">
        <f>J52</f>
        <v>7.1567235517561348E-2</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0.10168790587726088</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J55" s="194"/>
      <c r="K55" s="194"/>
      <c r="L55" s="194"/>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3"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12/31/2017</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43" t="str">
        <f>J8</f>
        <v>MDU</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6"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469</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2"/>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3" t="s">
        <v>20</v>
      </c>
      <c r="B72" s="194"/>
      <c r="C72" s="194" t="s">
        <v>229</v>
      </c>
      <c r="D72" s="207">
        <v>2220</v>
      </c>
      <c r="E72" s="196">
        <v>94949466</v>
      </c>
      <c r="F72" s="196">
        <v>0</v>
      </c>
      <c r="G72" s="197">
        <f>$L$29</f>
        <v>0.10171610914904342</v>
      </c>
      <c r="H72" s="198">
        <f>F72*G72</f>
        <v>0</v>
      </c>
      <c r="I72" s="197">
        <f>$L$44</f>
        <v>1.7590609826211551E-2</v>
      </c>
      <c r="J72" s="194">
        <f>E72*I72</f>
        <v>1670219.0096131396</v>
      </c>
      <c r="K72" s="199">
        <f>H72+J72</f>
        <v>1670219.0096131396</v>
      </c>
      <c r="L72" s="198">
        <f>E72-F72</f>
        <v>94949466</v>
      </c>
      <c r="M72" s="197">
        <f>$L$54</f>
        <v>0.10168790587726088</v>
      </c>
      <c r="N72" s="208">
        <f>L72*M72</f>
        <v>9655212.3617041819</v>
      </c>
      <c r="O72" s="196">
        <v>0</v>
      </c>
      <c r="P72" s="209">
        <f>K72+N72+O72</f>
        <v>11325431.371317321</v>
      </c>
      <c r="Q72" s="210">
        <v>-206066</v>
      </c>
      <c r="R72" s="211">
        <f>P72+Q72</f>
        <v>11119365.371317321</v>
      </c>
      <c r="S72" s="86"/>
      <c r="T72" s="86"/>
      <c r="U72" s="86"/>
      <c r="V72" s="284">
        <f>E72-94949466</f>
        <v>0</v>
      </c>
      <c r="W72" s="86"/>
      <c r="X72" s="86"/>
      <c r="Y72" s="86"/>
    </row>
    <row r="73" spans="1:69" ht="15.6">
      <c r="A73" s="193" t="s">
        <v>126</v>
      </c>
      <c r="B73" s="194"/>
      <c r="C73" s="194"/>
      <c r="D73" s="207"/>
      <c r="E73" s="196">
        <v>0</v>
      </c>
      <c r="F73" s="196">
        <v>0</v>
      </c>
      <c r="G73" s="197">
        <f t="shared" ref="G73:G74" si="0">$L$29</f>
        <v>0.10171610914904342</v>
      </c>
      <c r="H73" s="198">
        <f>F73*G73</f>
        <v>0</v>
      </c>
      <c r="I73" s="197">
        <f t="shared" ref="I73:I74" si="1">$L$44</f>
        <v>1.7590609826211551E-2</v>
      </c>
      <c r="J73" s="194">
        <f>E73*I73</f>
        <v>0</v>
      </c>
      <c r="K73" s="199">
        <f>H73+J73</f>
        <v>0</v>
      </c>
      <c r="L73" s="198">
        <f>E73-F73</f>
        <v>0</v>
      </c>
      <c r="M73" s="197">
        <f t="shared" ref="M73:M74" si="2">$L$54</f>
        <v>0.10168790587726088</v>
      </c>
      <c r="N73" s="208">
        <f>L73*M73</f>
        <v>0</v>
      </c>
      <c r="O73" s="196">
        <v>0</v>
      </c>
      <c r="P73" s="209">
        <f>K73+N73+O73</f>
        <v>0</v>
      </c>
      <c r="Q73" s="210">
        <v>0</v>
      </c>
      <c r="R73" s="211">
        <f>P73+Q73</f>
        <v>0</v>
      </c>
      <c r="S73" s="86"/>
      <c r="T73" s="86"/>
      <c r="U73" s="86"/>
      <c r="V73" s="247">
        <f t="shared" ref="V73:V79" si="3">+E73</f>
        <v>0</v>
      </c>
      <c r="W73" s="86"/>
      <c r="X73" s="86"/>
      <c r="Y73" s="86"/>
    </row>
    <row r="74" spans="1:69" ht="15.6">
      <c r="A74" s="193" t="s">
        <v>127</v>
      </c>
      <c r="B74" s="194"/>
      <c r="C74" s="194"/>
      <c r="D74" s="207"/>
      <c r="E74" s="196">
        <v>0</v>
      </c>
      <c r="F74" s="196">
        <v>0</v>
      </c>
      <c r="G74" s="197">
        <f t="shared" si="0"/>
        <v>0.10171610914904342</v>
      </c>
      <c r="H74" s="198">
        <f>F74*G74</f>
        <v>0</v>
      </c>
      <c r="I74" s="197">
        <f t="shared" si="1"/>
        <v>1.7590609826211551E-2</v>
      </c>
      <c r="J74" s="194">
        <f>E74*I74</f>
        <v>0</v>
      </c>
      <c r="K74" s="199">
        <f>H74+J74</f>
        <v>0</v>
      </c>
      <c r="L74" s="198">
        <f>E74-F74</f>
        <v>0</v>
      </c>
      <c r="M74" s="197">
        <f t="shared" si="2"/>
        <v>0.10168790587726088</v>
      </c>
      <c r="N74" s="208">
        <f>L74*M74</f>
        <v>0</v>
      </c>
      <c r="O74" s="196">
        <v>0</v>
      </c>
      <c r="P74" s="209">
        <f>K74+N74+O74</f>
        <v>0</v>
      </c>
      <c r="Q74" s="212">
        <v>0</v>
      </c>
      <c r="R74" s="211">
        <f>P74+Q74</f>
        <v>0</v>
      </c>
      <c r="S74" s="86"/>
      <c r="T74" s="86"/>
      <c r="U74" s="86"/>
      <c r="V74" s="247">
        <f t="shared" si="3"/>
        <v>0</v>
      </c>
      <c r="W74" s="86"/>
      <c r="X74" s="86"/>
      <c r="Y74" s="86"/>
    </row>
    <row r="75" spans="1:69" ht="15.6">
      <c r="A75" s="81"/>
      <c r="D75" s="82"/>
      <c r="K75" s="83"/>
      <c r="N75" s="83"/>
      <c r="P75" s="83"/>
      <c r="R75" s="83"/>
      <c r="S75" s="86"/>
      <c r="T75" s="86"/>
      <c r="U75" s="86"/>
      <c r="V75" s="247">
        <f t="shared" si="3"/>
        <v>0</v>
      </c>
      <c r="W75" s="86"/>
      <c r="X75" s="86"/>
      <c r="Y75" s="86"/>
    </row>
    <row r="76" spans="1:69" ht="15.6">
      <c r="A76" s="81"/>
      <c r="D76" s="82"/>
      <c r="K76" s="83"/>
      <c r="N76" s="83"/>
      <c r="P76" s="83"/>
      <c r="R76" s="83"/>
      <c r="S76" s="86"/>
      <c r="T76" s="86"/>
      <c r="U76" s="86"/>
      <c r="V76" s="247">
        <f t="shared" si="3"/>
        <v>0</v>
      </c>
      <c r="W76" s="86"/>
      <c r="X76" s="86"/>
      <c r="Y76" s="86"/>
    </row>
    <row r="77" spans="1:69" ht="15.6">
      <c r="A77" s="81"/>
      <c r="D77" s="82"/>
      <c r="K77" s="83"/>
      <c r="N77" s="83"/>
      <c r="P77" s="83"/>
      <c r="R77" s="83"/>
      <c r="S77" s="86"/>
      <c r="T77" s="86"/>
      <c r="U77" s="86"/>
      <c r="V77" s="247">
        <f t="shared" si="3"/>
        <v>0</v>
      </c>
      <c r="W77" s="86"/>
      <c r="X77" s="86"/>
      <c r="Y77" s="86"/>
    </row>
    <row r="78" spans="1:69" ht="15.6">
      <c r="A78" s="81"/>
      <c r="D78" s="82"/>
      <c r="K78" s="83"/>
      <c r="N78" s="83"/>
      <c r="P78" s="83"/>
      <c r="R78" s="83"/>
      <c r="S78" s="86"/>
      <c r="T78" s="86"/>
      <c r="U78" s="86"/>
      <c r="V78" s="247">
        <f t="shared" si="3"/>
        <v>0</v>
      </c>
      <c r="W78" s="86"/>
      <c r="X78" s="86"/>
      <c r="Y78" s="86"/>
    </row>
    <row r="79" spans="1:69" ht="15.6">
      <c r="A79" s="81"/>
      <c r="D79" s="82"/>
      <c r="K79" s="83"/>
      <c r="N79" s="83"/>
      <c r="P79" s="83"/>
      <c r="R79" s="83"/>
      <c r="S79" s="86"/>
      <c r="T79" s="86"/>
      <c r="U79" s="86"/>
      <c r="V79" s="247">
        <f t="shared" si="3"/>
        <v>0</v>
      </c>
      <c r="W79" s="86"/>
      <c r="X79" s="86"/>
      <c r="Y79" s="86"/>
    </row>
    <row r="80" spans="1:69">
      <c r="A80" s="81"/>
      <c r="C80" s="86"/>
      <c r="D80" s="87"/>
      <c r="E80" s="86"/>
      <c r="F80" s="86"/>
      <c r="G80" s="86"/>
      <c r="H80" s="86"/>
      <c r="I80" s="86"/>
      <c r="J80" s="86"/>
      <c r="K80" s="88"/>
      <c r="L80" s="86"/>
      <c r="M80" s="86"/>
      <c r="N80" s="88"/>
      <c r="O80" s="86"/>
      <c r="P80" s="88"/>
      <c r="Q80" s="86"/>
      <c r="R80" s="88"/>
      <c r="S80" s="86"/>
      <c r="T80" s="86"/>
      <c r="U80" s="86"/>
      <c r="V80" s="245"/>
      <c r="W80" s="86"/>
      <c r="X80" s="86"/>
      <c r="Y80" s="86"/>
    </row>
    <row r="81" spans="1:25">
      <c r="A81" s="81"/>
      <c r="C81" s="86"/>
      <c r="D81" s="87"/>
      <c r="E81" s="86"/>
      <c r="F81" s="86"/>
      <c r="G81" s="86"/>
      <c r="H81" s="86"/>
      <c r="I81" s="86"/>
      <c r="J81" s="86"/>
      <c r="K81" s="88"/>
      <c r="L81" s="86"/>
      <c r="M81" s="86"/>
      <c r="N81" s="88"/>
      <c r="O81" s="86"/>
      <c r="P81" s="88"/>
      <c r="Q81" s="86"/>
      <c r="R81" s="88"/>
      <c r="S81" s="86"/>
      <c r="T81" s="86"/>
      <c r="U81" s="86"/>
      <c r="V81" s="245"/>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5"/>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5"/>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5"/>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5"/>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5"/>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5"/>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5"/>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5"/>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5"/>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5"/>
      <c r="W91" s="86"/>
      <c r="X91" s="86"/>
      <c r="Y91" s="86"/>
    </row>
    <row r="92" spans="1:25" ht="15.6">
      <c r="A92" s="18" t="s">
        <v>128</v>
      </c>
      <c r="B92" s="51"/>
      <c r="C92" s="21" t="s">
        <v>129</v>
      </c>
      <c r="D92" s="21"/>
      <c r="E92" s="21"/>
      <c r="F92" s="21"/>
      <c r="G92" s="21"/>
      <c r="H92" s="43"/>
      <c r="I92" s="43"/>
      <c r="J92" s="11"/>
      <c r="K92" s="11"/>
      <c r="L92" s="11"/>
      <c r="M92" s="11"/>
      <c r="N92" s="11"/>
      <c r="O92" s="11"/>
      <c r="P92" s="93">
        <f>SUM(P72:P91)</f>
        <v>11325431.371317321</v>
      </c>
      <c r="Q92" s="93">
        <f>SUM(Q72:Q91)</f>
        <v>-206066</v>
      </c>
      <c r="R92" s="93">
        <f>ROUND(SUM(R72:R91),2)</f>
        <v>11119365.369999999</v>
      </c>
      <c r="S92" s="86"/>
      <c r="T92" s="86"/>
      <c r="U92" s="86"/>
      <c r="V92" s="246">
        <f>SUM(V72:V91)</f>
        <v>0</v>
      </c>
      <c r="W92" s="86"/>
      <c r="X92" s="86"/>
      <c r="Y92" s="86"/>
    </row>
    <row r="93" spans="1:25" ht="15.6">
      <c r="A93" s="94"/>
      <c r="B93" s="86"/>
      <c r="C93" s="86"/>
      <c r="D93" s="86"/>
      <c r="E93" s="142">
        <f>SUM(E72:E90)</f>
        <v>94949466</v>
      </c>
      <c r="F93" s="86"/>
      <c r="G93" s="86"/>
      <c r="H93" s="86"/>
      <c r="I93" s="86"/>
      <c r="J93" s="86"/>
      <c r="K93" s="86"/>
      <c r="L93" s="86"/>
      <c r="M93" s="86"/>
      <c r="N93" s="86"/>
      <c r="O93" s="86"/>
      <c r="P93" s="86"/>
      <c r="Q93" s="86"/>
      <c r="R93" s="86"/>
      <c r="S93" s="86"/>
      <c r="T93" s="86"/>
      <c r="U93" s="86"/>
      <c r="V93" s="293">
        <f>+E93-V92</f>
        <v>94949466</v>
      </c>
      <c r="W93" s="293" t="s">
        <v>242</v>
      </c>
      <c r="X93" s="86"/>
      <c r="Y93" s="86"/>
    </row>
    <row r="94" spans="1:25" ht="15.6">
      <c r="A94" s="95">
        <v>3</v>
      </c>
      <c r="B94" s="86"/>
      <c r="C94" s="58" t="s">
        <v>130</v>
      </c>
      <c r="D94" s="58"/>
      <c r="E94" s="58"/>
      <c r="F94" s="58"/>
      <c r="G94" s="86"/>
      <c r="H94" s="86"/>
      <c r="I94" s="86"/>
      <c r="J94" s="86"/>
      <c r="K94" s="86"/>
      <c r="L94" s="86"/>
      <c r="M94" s="86"/>
      <c r="N94" s="86"/>
      <c r="O94" s="86"/>
      <c r="P94" s="93">
        <f>P92</f>
        <v>11325431.371317321</v>
      </c>
      <c r="Q94" s="86"/>
      <c r="R94" s="86"/>
      <c r="S94" s="86"/>
      <c r="T94" s="86"/>
      <c r="U94" s="86"/>
      <c r="V94" s="294" t="s">
        <v>402</v>
      </c>
      <c r="W94" s="295"/>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c r="A99" s="97" t="s">
        <v>133</v>
      </c>
      <c r="B99" s="98"/>
      <c r="C99" s="358" t="s">
        <v>474</v>
      </c>
      <c r="D99" s="358"/>
      <c r="E99" s="358"/>
      <c r="F99" s="358"/>
      <c r="G99" s="358"/>
      <c r="H99" s="358"/>
      <c r="I99" s="358"/>
      <c r="J99" s="358"/>
      <c r="K99" s="358"/>
      <c r="L99" s="358"/>
      <c r="M99" s="358"/>
      <c r="N99" s="358"/>
      <c r="O99" s="358"/>
      <c r="P99" s="358"/>
      <c r="Q99" s="358"/>
      <c r="R99" s="358"/>
      <c r="S99" s="86"/>
      <c r="T99" s="86"/>
      <c r="U99" s="86"/>
      <c r="V99" s="86"/>
      <c r="W99" s="86"/>
      <c r="X99" s="86"/>
      <c r="Y99" s="86"/>
    </row>
    <row r="100" spans="1:25" ht="15.6">
      <c r="A100" s="97"/>
      <c r="B100" s="98"/>
      <c r="C100" s="348" t="s">
        <v>465</v>
      </c>
      <c r="D100" s="342"/>
      <c r="E100" s="342"/>
      <c r="F100" s="342"/>
      <c r="G100" s="342"/>
      <c r="H100" s="342"/>
      <c r="I100" s="342"/>
      <c r="J100" s="342"/>
      <c r="K100" s="342"/>
      <c r="L100" s="342"/>
      <c r="M100" s="342"/>
      <c r="N100" s="342"/>
      <c r="O100" s="342"/>
      <c r="P100" s="342"/>
      <c r="Q100" s="342"/>
      <c r="R100" s="342"/>
      <c r="S100" s="86"/>
      <c r="T100" s="86"/>
      <c r="U100" s="86"/>
      <c r="V100" s="86"/>
      <c r="W100" s="86"/>
      <c r="X100" s="86"/>
      <c r="Y100" s="86"/>
    </row>
    <row r="101" spans="1:25" ht="15.75" customHeight="1">
      <c r="A101" s="97" t="s">
        <v>134</v>
      </c>
      <c r="B101" s="98"/>
      <c r="C101" s="358" t="s">
        <v>226</v>
      </c>
      <c r="D101" s="358"/>
      <c r="E101" s="358"/>
      <c r="F101" s="358"/>
      <c r="G101" s="358"/>
      <c r="H101" s="358"/>
      <c r="I101" s="358"/>
      <c r="J101" s="358"/>
      <c r="K101" s="358"/>
      <c r="L101" s="358"/>
      <c r="M101" s="358"/>
      <c r="N101" s="358"/>
      <c r="O101" s="358"/>
      <c r="P101" s="358"/>
      <c r="Q101" s="358"/>
      <c r="R101" s="358"/>
      <c r="S101" s="86"/>
      <c r="T101" s="86"/>
      <c r="U101" s="86"/>
      <c r="V101" s="86"/>
      <c r="W101" s="86"/>
      <c r="X101" s="86"/>
      <c r="Y101" s="86"/>
    </row>
    <row r="102" spans="1:25" ht="15.75" customHeight="1">
      <c r="A102" s="97" t="s">
        <v>135</v>
      </c>
      <c r="B102" s="98"/>
      <c r="C102" s="361" t="s">
        <v>136</v>
      </c>
      <c r="D102" s="361"/>
      <c r="E102" s="361"/>
      <c r="F102" s="361"/>
      <c r="G102" s="361"/>
      <c r="H102" s="361"/>
      <c r="I102" s="361"/>
      <c r="J102" s="361"/>
      <c r="K102" s="361"/>
      <c r="L102" s="361"/>
      <c r="M102" s="361"/>
      <c r="N102" s="361"/>
      <c r="O102" s="361"/>
      <c r="P102" s="361"/>
      <c r="Q102" s="361"/>
      <c r="R102" s="361"/>
      <c r="S102" s="86"/>
      <c r="T102" s="86"/>
      <c r="U102" s="86"/>
      <c r="V102" s="86"/>
      <c r="W102" s="86"/>
      <c r="X102" s="86"/>
      <c r="Y102" s="86"/>
    </row>
    <row r="103" spans="1:25" ht="15.75" customHeight="1">
      <c r="A103" s="97"/>
      <c r="B103" s="98"/>
      <c r="C103" s="180" t="s">
        <v>137</v>
      </c>
      <c r="D103" s="343"/>
      <c r="E103" s="343"/>
      <c r="F103" s="343"/>
      <c r="G103" s="343"/>
      <c r="H103" s="343"/>
      <c r="I103" s="343"/>
      <c r="J103" s="343"/>
      <c r="K103" s="343"/>
      <c r="L103" s="343"/>
      <c r="M103" s="343"/>
      <c r="N103" s="343"/>
      <c r="O103" s="343"/>
      <c r="P103" s="343"/>
      <c r="Q103" s="343"/>
      <c r="R103" s="343"/>
      <c r="S103" s="86"/>
      <c r="T103" s="86"/>
      <c r="U103" s="86"/>
      <c r="V103" s="86"/>
      <c r="W103" s="86"/>
      <c r="X103" s="86"/>
      <c r="Y103" s="86"/>
    </row>
    <row r="104" spans="1:25" ht="15.75" customHeight="1">
      <c r="A104" s="97" t="s">
        <v>138</v>
      </c>
      <c r="B104" s="98"/>
      <c r="C104" s="361" t="s">
        <v>139</v>
      </c>
      <c r="D104" s="361"/>
      <c r="E104" s="361"/>
      <c r="F104" s="361"/>
      <c r="G104" s="361"/>
      <c r="H104" s="361"/>
      <c r="I104" s="361"/>
      <c r="J104" s="361"/>
      <c r="K104" s="361"/>
      <c r="L104" s="361"/>
      <c r="M104" s="361"/>
      <c r="N104" s="361"/>
      <c r="O104" s="361"/>
      <c r="P104" s="361"/>
      <c r="Q104" s="361"/>
      <c r="R104" s="361"/>
      <c r="S104" s="86"/>
      <c r="T104" s="86"/>
      <c r="U104" s="86"/>
      <c r="V104" s="86"/>
      <c r="W104" s="86"/>
      <c r="X104" s="86"/>
      <c r="Y104" s="86"/>
    </row>
    <row r="105" spans="1:25" ht="15.75" customHeight="1">
      <c r="A105" s="99" t="s">
        <v>140</v>
      </c>
      <c r="B105" s="98"/>
      <c r="C105" s="357" t="s">
        <v>473</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75" customHeight="1">
      <c r="A106" s="99" t="s">
        <v>141</v>
      </c>
      <c r="B106" s="98"/>
      <c r="C106" s="357" t="s">
        <v>142</v>
      </c>
      <c r="D106" s="357"/>
      <c r="E106" s="357"/>
      <c r="F106" s="357"/>
      <c r="G106" s="357"/>
      <c r="H106" s="357"/>
      <c r="I106" s="357"/>
      <c r="J106" s="357"/>
      <c r="K106" s="357"/>
      <c r="L106" s="357"/>
      <c r="M106" s="357"/>
      <c r="N106" s="357"/>
      <c r="O106" s="357"/>
      <c r="P106" s="357"/>
      <c r="Q106" s="357"/>
      <c r="R106" s="357"/>
      <c r="S106" s="86"/>
      <c r="T106" s="86"/>
      <c r="U106" s="86"/>
      <c r="V106" s="86"/>
      <c r="W106" s="86"/>
      <c r="X106" s="86"/>
      <c r="Y106" s="86"/>
    </row>
    <row r="107" spans="1:25" ht="15.75" customHeight="1">
      <c r="A107" s="99" t="s">
        <v>143</v>
      </c>
      <c r="B107" s="98"/>
      <c r="C107" s="357" t="s">
        <v>378</v>
      </c>
      <c r="D107" s="357"/>
      <c r="E107" s="357"/>
      <c r="F107" s="357"/>
      <c r="G107" s="357"/>
      <c r="H107" s="357"/>
      <c r="I107" s="357"/>
      <c r="J107" s="357"/>
      <c r="K107" s="357"/>
      <c r="L107" s="357"/>
      <c r="M107" s="357"/>
      <c r="N107" s="357"/>
      <c r="O107" s="357"/>
      <c r="P107" s="357"/>
      <c r="Q107" s="357"/>
      <c r="R107" s="357"/>
      <c r="S107" s="86"/>
      <c r="T107" s="86"/>
      <c r="U107" s="86"/>
      <c r="V107" s="86"/>
      <c r="W107" s="86"/>
      <c r="X107" s="86"/>
      <c r="Y107" s="86"/>
    </row>
    <row r="108" spans="1:25" ht="15.75" customHeight="1">
      <c r="A108" s="99" t="s">
        <v>145</v>
      </c>
      <c r="B108" s="10"/>
      <c r="C108" s="357" t="s">
        <v>146</v>
      </c>
      <c r="D108" s="357"/>
      <c r="E108" s="357"/>
      <c r="F108" s="357"/>
      <c r="G108" s="357"/>
      <c r="H108" s="357"/>
      <c r="I108" s="357"/>
      <c r="J108" s="357"/>
      <c r="K108" s="357"/>
      <c r="L108" s="357"/>
      <c r="M108" s="357"/>
      <c r="N108" s="357"/>
      <c r="O108" s="357"/>
      <c r="P108" s="357"/>
      <c r="Q108" s="357"/>
      <c r="R108" s="357"/>
      <c r="S108" s="86"/>
      <c r="T108" s="86"/>
      <c r="U108" s="86"/>
      <c r="V108" s="86"/>
      <c r="W108" s="86"/>
      <c r="X108" s="86"/>
      <c r="Y108" s="86"/>
    </row>
    <row r="109" spans="1:25" ht="15.6">
      <c r="A109" s="43" t="s">
        <v>208</v>
      </c>
      <c r="B109" s="58"/>
      <c r="C109" s="58" t="s">
        <v>466</v>
      </c>
      <c r="D109" s="346"/>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7" t="s">
        <v>214</v>
      </c>
      <c r="B110" s="338"/>
      <c r="C110" s="182" t="s">
        <v>467</v>
      </c>
      <c r="D110" s="104"/>
      <c r="E110" s="104"/>
      <c r="F110" s="104"/>
      <c r="G110" s="347"/>
      <c r="H110" s="43"/>
      <c r="I110" s="43"/>
      <c r="J110" s="11"/>
      <c r="K110" s="11"/>
      <c r="L110" s="58"/>
      <c r="M110" s="58"/>
      <c r="N110" s="38"/>
      <c r="O110" s="58"/>
      <c r="P110" s="346"/>
      <c r="Q110" s="11"/>
      <c r="R110" s="105"/>
      <c r="S110" s="86"/>
      <c r="T110" s="86"/>
      <c r="U110" s="86"/>
      <c r="V110" s="86"/>
      <c r="W110" s="86"/>
      <c r="X110" s="86"/>
      <c r="Y110" s="86"/>
    </row>
    <row r="111" spans="1:25" ht="15.6">
      <c r="A111" s="337" t="s">
        <v>216</v>
      </c>
      <c r="B111" s="338"/>
      <c r="C111" s="58" t="s">
        <v>468</v>
      </c>
      <c r="D111" s="104"/>
      <c r="E111" s="104"/>
      <c r="F111" s="104"/>
      <c r="G111" s="347"/>
      <c r="H111" s="43"/>
      <c r="I111" s="43"/>
      <c r="J111" s="11"/>
      <c r="K111" s="11"/>
      <c r="L111" s="58"/>
      <c r="M111" s="58"/>
      <c r="N111" s="38"/>
      <c r="O111" s="58"/>
      <c r="P111" s="346"/>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8">
    <mergeCell ref="C107:R107"/>
    <mergeCell ref="C108:R108"/>
    <mergeCell ref="C99:R99"/>
    <mergeCell ref="C101:R101"/>
    <mergeCell ref="C102:R102"/>
    <mergeCell ref="C104:R104"/>
    <mergeCell ref="C105:R105"/>
    <mergeCell ref="C106:R106"/>
  </mergeCells>
  <pageMargins left="0.45" right="0.2" top="0.5" bottom="0.5" header="0.3" footer="0.3"/>
  <pageSetup scale="59" fitToHeight="0" orientation="landscape" r:id="rId1"/>
  <headerFooter>
    <oddHeader>&amp;L&amp;"-,Bold"MidAmerican Energy Company Attachment 1-1i&amp;REffective January 1, 2017</oddHeader>
    <oddFooter>&amp;L&amp;D&amp;T&amp;R&amp;Z&amp;F</oddFooter>
  </headerFooter>
  <rowBreaks count="1" manualBreakCount="1">
    <brk id="59"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307"/>
  <sheetViews>
    <sheetView zoomScale="70" zoomScaleNormal="70" workbookViewId="0">
      <selection activeCell="O17" sqref="O17"/>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6.10937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7.109375" style="1" customWidth="1"/>
    <col min="18" max="18" width="17.88671875" style="1" customWidth="1"/>
    <col min="19" max="19" width="2.44140625" style="1" customWidth="1"/>
    <col min="20" max="20" width="16.6640625" style="1" customWidth="1"/>
    <col min="21" max="21" width="9.109375" style="1"/>
    <col min="22" max="22" width="24.44140625" style="1" bestFit="1" customWidth="1"/>
    <col min="23" max="16384" width="9.109375" style="1"/>
  </cols>
  <sheetData>
    <row r="1" spans="1:69">
      <c r="R1" s="2"/>
    </row>
    <row r="2" spans="1:69">
      <c r="R2" s="2"/>
    </row>
    <row r="4" spans="1:69" ht="15.6">
      <c r="R4" s="213" t="s">
        <v>0</v>
      </c>
    </row>
    <row r="5" spans="1:69" ht="15.6">
      <c r="C5" s="3" t="s">
        <v>1</v>
      </c>
      <c r="D5" s="3"/>
      <c r="E5" s="3"/>
      <c r="F5" s="3"/>
      <c r="G5" s="3"/>
      <c r="H5" s="3"/>
      <c r="I5" s="3"/>
      <c r="J5" s="4" t="s">
        <v>2</v>
      </c>
      <c r="K5" s="4"/>
      <c r="L5" s="3"/>
      <c r="M5" s="3"/>
      <c r="N5" s="3"/>
      <c r="O5" s="5"/>
      <c r="Q5" s="6"/>
      <c r="R5" s="285" t="s">
        <v>500</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163</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1782244418</v>
      </c>
      <c r="K18" s="11"/>
      <c r="L18" s="194"/>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472</v>
      </c>
      <c r="I19" s="30"/>
      <c r="J19" s="32">
        <v>487813012</v>
      </c>
      <c r="K19" s="33"/>
      <c r="L19" s="194"/>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1294431406</v>
      </c>
      <c r="K20" s="35"/>
      <c r="L20" s="194"/>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J21" s="194"/>
      <c r="K21" s="194"/>
      <c r="L21" s="194"/>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18019271</v>
      </c>
      <c r="K23" s="11"/>
      <c r="L23" s="194"/>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76195881</v>
      </c>
      <c r="K24" s="11"/>
      <c r="L24" s="194"/>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5494565</v>
      </c>
      <c r="K25" s="11"/>
      <c r="L25" s="194"/>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57048840</v>
      </c>
      <c r="K26" s="33"/>
      <c r="L26" s="194"/>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13652476</v>
      </c>
      <c r="K27" s="11"/>
      <c r="L27" s="194"/>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L28" s="194"/>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v>4</v>
      </c>
      <c r="C29" s="27" t="s">
        <v>39</v>
      </c>
      <c r="D29" s="27"/>
      <c r="E29" s="27"/>
      <c r="F29" s="27"/>
      <c r="G29" s="21"/>
      <c r="H29" s="30" t="s">
        <v>40</v>
      </c>
      <c r="I29" s="30"/>
      <c r="J29" s="36">
        <f>IF(J27=0,0,J27/J19)</f>
        <v>2.7987109126150166E-2</v>
      </c>
      <c r="K29" s="36"/>
      <c r="L29" s="37">
        <f>J29</f>
        <v>2.7987109126150166E-2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L30" s="194"/>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L31" s="194"/>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197"/>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4366795</v>
      </c>
      <c r="K33" s="38"/>
      <c r="L33" s="197"/>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2.4501661814154158E-3</v>
      </c>
      <c r="K34" s="38"/>
      <c r="L34" s="197">
        <f>J34</f>
        <v>2.4501661814154158E-3</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197"/>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1123338</v>
      </c>
      <c r="K37" s="11"/>
      <c r="L37" s="194"/>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6.3029402064874356E-4</v>
      </c>
      <c r="K38" s="38"/>
      <c r="L38" s="197">
        <f>J38</f>
        <v>6.3029402064874356E-4</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197"/>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t="s">
        <v>56</v>
      </c>
      <c r="C41" s="21" t="s">
        <v>57</v>
      </c>
      <c r="D41" s="21"/>
      <c r="E41" s="21"/>
      <c r="F41" s="21"/>
      <c r="G41" s="21"/>
      <c r="H41" s="30" t="s">
        <v>58</v>
      </c>
      <c r="I41" s="30"/>
      <c r="J41" s="31">
        <v>10697761</v>
      </c>
      <c r="K41" s="11"/>
      <c r="L41" s="194"/>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4" t="s">
        <v>59</v>
      </c>
      <c r="C42" s="21" t="s">
        <v>60</v>
      </c>
      <c r="D42" s="21"/>
      <c r="E42" s="21"/>
      <c r="F42" s="21"/>
      <c r="G42" s="21"/>
      <c r="H42" s="30" t="s">
        <v>61</v>
      </c>
      <c r="I42" s="30"/>
      <c r="J42" s="38">
        <f>IF(J41=0,0,J41/J18)</f>
        <v>6.0024095976716927E-3</v>
      </c>
      <c r="K42" s="38"/>
      <c r="L42" s="197">
        <f>J42</f>
        <v>6.0024095976716927E-3</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9.0828697997358526E-3</v>
      </c>
      <c r="K44" s="49"/>
      <c r="L44" s="49">
        <f>L34+L38+L42</f>
        <v>9.0828697997358526E-3</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42098536</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3.2522801752849315E-2</v>
      </c>
      <c r="K48" s="38"/>
      <c r="L48" s="197">
        <f>J48</f>
        <v>3.2522801752849315E-2</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J50" s="194"/>
      <c r="K50" s="194"/>
      <c r="L50" s="194"/>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84769502</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6.5487828560921058E-2</v>
      </c>
      <c r="K52" s="54"/>
      <c r="L52" s="197">
        <f>J52</f>
        <v>6.5487828560921058E-2</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9.8010630313770372E-2</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J55" s="194"/>
      <c r="K55" s="194"/>
      <c r="L55" s="194"/>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3"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12/31/2017</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43" t="str">
        <f>J8</f>
        <v>MEC</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6"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469</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2"/>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3" t="s">
        <v>20</v>
      </c>
      <c r="B72" s="194"/>
      <c r="C72" s="194" t="s">
        <v>229</v>
      </c>
      <c r="D72" s="207">
        <v>2248</v>
      </c>
      <c r="E72" s="196">
        <v>4957601</v>
      </c>
      <c r="F72" s="196">
        <v>0</v>
      </c>
      <c r="G72" s="197">
        <f>$L$29</f>
        <v>2.7987109126150166E-2</v>
      </c>
      <c r="H72" s="198">
        <f>F72*G72</f>
        <v>0</v>
      </c>
      <c r="I72" s="197">
        <f>$L$44</f>
        <v>9.0828697997358526E-3</v>
      </c>
      <c r="J72" s="194">
        <f>E72*I72</f>
        <v>45029.244402040262</v>
      </c>
      <c r="K72" s="199">
        <f>H72+J72</f>
        <v>45029.244402040262</v>
      </c>
      <c r="L72" s="198">
        <f>E72-F72</f>
        <v>4957601</v>
      </c>
      <c r="M72" s="197">
        <f>$L$54</f>
        <v>9.8010630313770372E-2</v>
      </c>
      <c r="N72" s="208">
        <f>L72*M72</f>
        <v>485897.59885417833</v>
      </c>
      <c r="O72" s="196">
        <v>0</v>
      </c>
      <c r="P72" s="209">
        <f>K72+N72+O72</f>
        <v>530926.84325621859</v>
      </c>
      <c r="Q72" s="84">
        <v>0</v>
      </c>
      <c r="R72" s="211">
        <f>P72+Q72</f>
        <v>530926.84325621859</v>
      </c>
      <c r="S72" s="86"/>
      <c r="T72" s="86"/>
      <c r="U72" s="86"/>
      <c r="V72" s="248">
        <f>+E72-4957601</f>
        <v>0</v>
      </c>
      <c r="W72" s="86"/>
      <c r="X72" s="86"/>
      <c r="Y72" s="86"/>
    </row>
    <row r="73" spans="1:69" ht="15.6">
      <c r="A73" s="193" t="s">
        <v>126</v>
      </c>
      <c r="B73" s="194"/>
      <c r="C73" s="194" t="s">
        <v>229</v>
      </c>
      <c r="D73" s="207">
        <v>3022</v>
      </c>
      <c r="E73" s="196">
        <v>66370349</v>
      </c>
      <c r="F73" s="196">
        <v>354187</v>
      </c>
      <c r="G73" s="197">
        <f t="shared" ref="G73:G76" si="0">$L$29</f>
        <v>2.7987109126150166E-2</v>
      </c>
      <c r="H73" s="198">
        <f>F73*G73</f>
        <v>9912.6702200637483</v>
      </c>
      <c r="I73" s="197">
        <f t="shared" ref="I73:I76" si="1">$L$44</f>
        <v>9.0828697997358526E-3</v>
      </c>
      <c r="J73" s="194">
        <f>E73*I73</f>
        <v>602833.23853002861</v>
      </c>
      <c r="K73" s="199">
        <f>H73+J73</f>
        <v>612745.90875009238</v>
      </c>
      <c r="L73" s="198">
        <f>E73-F73</f>
        <v>66016162</v>
      </c>
      <c r="M73" s="197">
        <f t="shared" ref="M73:M76" si="2">$L$54</f>
        <v>9.8010630313770372E-2</v>
      </c>
      <c r="N73" s="208">
        <f>L73*M73</f>
        <v>6470285.648515976</v>
      </c>
      <c r="O73" s="196">
        <v>1007056</v>
      </c>
      <c r="P73" s="209">
        <f>K73+N73+O73</f>
        <v>8090087.5572660686</v>
      </c>
      <c r="Q73" s="84">
        <v>-371147</v>
      </c>
      <c r="R73" s="211">
        <f>P73+Q73</f>
        <v>7718940.5572660686</v>
      </c>
      <c r="S73" s="86"/>
      <c r="T73" s="86"/>
      <c r="U73" s="86"/>
      <c r="V73" s="248">
        <f>E73-19203853</f>
        <v>47166496</v>
      </c>
      <c r="W73" s="86"/>
      <c r="X73" s="86"/>
      <c r="Y73" s="86"/>
    </row>
    <row r="74" spans="1:69" ht="15.6">
      <c r="A74" s="193" t="s">
        <v>127</v>
      </c>
      <c r="B74" s="194"/>
      <c r="C74" s="194" t="s">
        <v>229</v>
      </c>
      <c r="D74" s="207">
        <v>3205</v>
      </c>
      <c r="E74" s="196">
        <v>239548393</v>
      </c>
      <c r="F74" s="196">
        <v>5949964</v>
      </c>
      <c r="G74" s="197">
        <f t="shared" si="0"/>
        <v>2.7987109126150166E-2</v>
      </c>
      <c r="H74" s="198">
        <f>F74*G74</f>
        <v>166522.29176466496</v>
      </c>
      <c r="I74" s="197">
        <f t="shared" si="1"/>
        <v>9.0828697997358526E-3</v>
      </c>
      <c r="J74" s="194">
        <f>E74*I74</f>
        <v>2175786.8643549555</v>
      </c>
      <c r="K74" s="199">
        <f>H74+J74</f>
        <v>2342309.1561196204</v>
      </c>
      <c r="L74" s="198">
        <f>E74-F74</f>
        <v>233598429</v>
      </c>
      <c r="M74" s="197">
        <f t="shared" si="2"/>
        <v>9.8010630313770372E-2</v>
      </c>
      <c r="N74" s="208">
        <f>L74*M74</f>
        <v>22895129.266596537</v>
      </c>
      <c r="O74" s="196">
        <v>6543640</v>
      </c>
      <c r="P74" s="209">
        <f>K74+N74+O74</f>
        <v>31781078.422716156</v>
      </c>
      <c r="Q74" s="196">
        <v>2570658</v>
      </c>
      <c r="R74" s="211">
        <f>P74+Q74</f>
        <v>34351736.422716156</v>
      </c>
      <c r="S74" s="86"/>
      <c r="T74" s="86"/>
      <c r="U74" s="86"/>
      <c r="V74" s="248">
        <f>E74</f>
        <v>239548393</v>
      </c>
      <c r="W74" s="86"/>
      <c r="X74" s="86"/>
      <c r="Y74" s="86"/>
    </row>
    <row r="75" spans="1:69" ht="15.6">
      <c r="A75" s="193" t="s">
        <v>237</v>
      </c>
      <c r="B75" s="194"/>
      <c r="C75" s="194" t="s">
        <v>229</v>
      </c>
      <c r="D75" s="207">
        <v>3213</v>
      </c>
      <c r="E75" s="196">
        <v>139695354</v>
      </c>
      <c r="F75" s="196">
        <v>2656315</v>
      </c>
      <c r="G75" s="197">
        <f t="shared" si="0"/>
        <v>2.7987109126150166E-2</v>
      </c>
      <c r="H75" s="198">
        <f>F75*G75</f>
        <v>74342.577778429579</v>
      </c>
      <c r="I75" s="197">
        <f t="shared" si="1"/>
        <v>9.0828697997358526E-3</v>
      </c>
      <c r="J75" s="194">
        <f>E75*I75</f>
        <v>1268834.712010009</v>
      </c>
      <c r="K75" s="199">
        <f>H75+J75</f>
        <v>1343177.2897884385</v>
      </c>
      <c r="L75" s="198">
        <f>E75-F75</f>
        <v>137039039</v>
      </c>
      <c r="M75" s="197">
        <f t="shared" si="2"/>
        <v>9.8010630313770372E-2</v>
      </c>
      <c r="N75" s="208">
        <f>L75*M75</f>
        <v>13431282.589983361</v>
      </c>
      <c r="O75" s="196">
        <v>3178144</v>
      </c>
      <c r="P75" s="209">
        <f>K75+N75+O75</f>
        <v>17952603.879771799</v>
      </c>
      <c r="Q75" s="196">
        <v>2875718</v>
      </c>
      <c r="R75" s="211">
        <f>P75+Q75</f>
        <v>20828321.879771799</v>
      </c>
      <c r="S75" s="86"/>
      <c r="T75" s="86"/>
      <c r="U75" s="86"/>
      <c r="V75" s="248">
        <f>E75</f>
        <v>139695354</v>
      </c>
      <c r="W75" s="86"/>
      <c r="X75" s="86"/>
      <c r="Y75" s="86"/>
    </row>
    <row r="76" spans="1:69" ht="15.6">
      <c r="A76" s="193" t="s">
        <v>238</v>
      </c>
      <c r="B76" s="194"/>
      <c r="C76" s="194"/>
      <c r="D76" s="207"/>
      <c r="E76" s="196">
        <v>0</v>
      </c>
      <c r="F76" s="196">
        <v>0</v>
      </c>
      <c r="G76" s="197">
        <f t="shared" si="0"/>
        <v>2.7987109126150166E-2</v>
      </c>
      <c r="H76" s="198">
        <f>F76*G76</f>
        <v>0</v>
      </c>
      <c r="I76" s="197">
        <f t="shared" si="1"/>
        <v>9.0828697997358526E-3</v>
      </c>
      <c r="J76" s="194">
        <f>E76*I76</f>
        <v>0</v>
      </c>
      <c r="K76" s="199">
        <f>H76+J76</f>
        <v>0</v>
      </c>
      <c r="L76" s="198">
        <f>E76-F76</f>
        <v>0</v>
      </c>
      <c r="M76" s="197">
        <f t="shared" si="2"/>
        <v>9.8010630313770372E-2</v>
      </c>
      <c r="N76" s="208">
        <f>L76*M76</f>
        <v>0</v>
      </c>
      <c r="O76" s="196">
        <v>0</v>
      </c>
      <c r="P76" s="209">
        <f>K76+N76+O76</f>
        <v>0</v>
      </c>
      <c r="Q76" s="196">
        <v>0</v>
      </c>
      <c r="R76" s="211">
        <f>P76+Q76</f>
        <v>0</v>
      </c>
      <c r="S76" s="86"/>
      <c r="T76" s="86"/>
      <c r="U76" s="86"/>
      <c r="V76" s="247">
        <f t="shared" ref="V76:V79" si="3">+E76</f>
        <v>0</v>
      </c>
      <c r="W76" s="86"/>
      <c r="X76" s="86"/>
      <c r="Y76" s="86"/>
    </row>
    <row r="77" spans="1:69" ht="15.6">
      <c r="A77" s="81"/>
      <c r="D77" s="82"/>
      <c r="K77" s="83"/>
      <c r="N77" s="83"/>
      <c r="P77" s="83"/>
      <c r="R77" s="83"/>
      <c r="S77" s="86"/>
      <c r="T77" s="86"/>
      <c r="U77" s="86"/>
      <c r="V77" s="247">
        <f t="shared" si="3"/>
        <v>0</v>
      </c>
      <c r="W77" s="86"/>
      <c r="X77" s="86"/>
      <c r="Y77" s="86"/>
    </row>
    <row r="78" spans="1:69" ht="15.6">
      <c r="A78" s="81"/>
      <c r="D78" s="82"/>
      <c r="K78" s="83"/>
      <c r="N78" s="83"/>
      <c r="P78" s="83"/>
      <c r="R78" s="83"/>
      <c r="S78" s="86"/>
      <c r="T78" s="86"/>
      <c r="U78" s="86"/>
      <c r="V78" s="247">
        <f t="shared" si="3"/>
        <v>0</v>
      </c>
      <c r="W78" s="86"/>
      <c r="X78" s="86"/>
      <c r="Y78" s="86"/>
    </row>
    <row r="79" spans="1:69" ht="15.6">
      <c r="A79" s="81"/>
      <c r="D79" s="82"/>
      <c r="K79" s="83"/>
      <c r="N79" s="83"/>
      <c r="P79" s="83"/>
      <c r="R79" s="83"/>
      <c r="S79" s="86"/>
      <c r="T79" s="86"/>
      <c r="U79" s="86"/>
      <c r="V79" s="247">
        <f t="shared" si="3"/>
        <v>0</v>
      </c>
      <c r="W79" s="86"/>
      <c r="X79" s="86"/>
      <c r="Y79" s="86"/>
    </row>
    <row r="80" spans="1:69">
      <c r="A80" s="81"/>
      <c r="C80" s="86"/>
      <c r="D80" s="87"/>
      <c r="E80" s="86"/>
      <c r="F80" s="86"/>
      <c r="G80" s="86"/>
      <c r="H80" s="86"/>
      <c r="I80" s="86"/>
      <c r="J80" s="86"/>
      <c r="K80" s="88"/>
      <c r="L80" s="86"/>
      <c r="M80" s="86"/>
      <c r="N80" s="88"/>
      <c r="O80" s="86"/>
      <c r="P80" s="88"/>
      <c r="Q80" s="86"/>
      <c r="R80" s="88"/>
      <c r="S80" s="86"/>
      <c r="T80" s="86"/>
      <c r="U80" s="86"/>
      <c r="V80" s="245"/>
      <c r="W80" s="86"/>
      <c r="X80" s="86"/>
      <c r="Y80" s="86"/>
    </row>
    <row r="81" spans="1:25">
      <c r="A81" s="81"/>
      <c r="C81" s="86"/>
      <c r="D81" s="87"/>
      <c r="E81" s="86"/>
      <c r="F81" s="86"/>
      <c r="G81" s="86"/>
      <c r="H81" s="86"/>
      <c r="I81" s="86"/>
      <c r="J81" s="86"/>
      <c r="K81" s="88"/>
      <c r="L81" s="86"/>
      <c r="M81" s="86"/>
      <c r="N81" s="88"/>
      <c r="O81" s="86"/>
      <c r="P81" s="88"/>
      <c r="Q81" s="86"/>
      <c r="R81" s="88"/>
      <c r="S81" s="86"/>
      <c r="T81" s="86"/>
      <c r="U81" s="86"/>
      <c r="V81" s="245"/>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5"/>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5"/>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5"/>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5"/>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5"/>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5"/>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5"/>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5"/>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5"/>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5"/>
      <c r="W91" s="86"/>
      <c r="X91" s="86"/>
      <c r="Y91" s="86"/>
    </row>
    <row r="92" spans="1:25" ht="15.6">
      <c r="A92" s="18" t="s">
        <v>128</v>
      </c>
      <c r="B92" s="51"/>
      <c r="C92" s="21" t="s">
        <v>129</v>
      </c>
      <c r="D92" s="21"/>
      <c r="E92" s="21"/>
      <c r="F92" s="21"/>
      <c r="G92" s="21"/>
      <c r="H92" s="43"/>
      <c r="I92" s="43"/>
      <c r="J92" s="11"/>
      <c r="K92" s="11"/>
      <c r="L92" s="11"/>
      <c r="M92" s="11"/>
      <c r="N92" s="11"/>
      <c r="O92" s="11"/>
      <c r="P92" s="93">
        <f>SUM(P72:P91)</f>
        <v>58354696.703010246</v>
      </c>
      <c r="Q92" s="93">
        <f>SUM(Q72:Q91)</f>
        <v>5075229</v>
      </c>
      <c r="R92" s="93">
        <f>ROUND(SUM(R72:R91),2)</f>
        <v>63429925.700000003</v>
      </c>
      <c r="S92" s="86"/>
      <c r="T92" s="86"/>
      <c r="U92" s="86"/>
      <c r="V92" s="246">
        <f>SUM(V72:V91)</f>
        <v>426410243</v>
      </c>
      <c r="W92" s="86"/>
      <c r="X92" s="86"/>
      <c r="Y92" s="86"/>
    </row>
    <row r="93" spans="1:25" ht="15.6">
      <c r="A93" s="94"/>
      <c r="B93" s="86"/>
      <c r="C93" s="86"/>
      <c r="D93" s="86"/>
      <c r="E93" s="142">
        <f>SUM(E72:E90)</f>
        <v>450571697</v>
      </c>
      <c r="F93" s="86"/>
      <c r="G93" s="86"/>
      <c r="H93" s="86"/>
      <c r="I93" s="86"/>
      <c r="J93" s="86"/>
      <c r="K93" s="86"/>
      <c r="L93" s="86"/>
      <c r="M93" s="86"/>
      <c r="N93" s="86"/>
      <c r="O93" s="86"/>
      <c r="P93" s="86"/>
      <c r="Q93" s="86"/>
      <c r="R93" s="86"/>
      <c r="S93" s="86"/>
      <c r="T93" s="86"/>
      <c r="U93" s="86"/>
      <c r="V93" s="293">
        <f>+E93-V92</f>
        <v>24161454</v>
      </c>
      <c r="W93" s="293" t="s">
        <v>242</v>
      </c>
      <c r="X93" s="86"/>
      <c r="Y93" s="86"/>
    </row>
    <row r="94" spans="1:25" ht="15.6">
      <c r="A94" s="95">
        <v>3</v>
      </c>
      <c r="B94" s="86"/>
      <c r="C94" s="58" t="s">
        <v>130</v>
      </c>
      <c r="D94" s="58"/>
      <c r="E94" s="58"/>
      <c r="F94" s="58"/>
      <c r="G94" s="86"/>
      <c r="H94" s="86"/>
      <c r="I94" s="86"/>
      <c r="J94" s="86"/>
      <c r="K94" s="86"/>
      <c r="L94" s="86"/>
      <c r="M94" s="86"/>
      <c r="N94" s="86"/>
      <c r="O94" s="86"/>
      <c r="P94" s="93">
        <f>P92</f>
        <v>58354696.703010246</v>
      </c>
      <c r="Q94" s="86"/>
      <c r="R94" s="86"/>
      <c r="S94" s="86"/>
      <c r="T94" s="86"/>
      <c r="U94" s="86"/>
      <c r="V94" s="86"/>
      <c r="W94" s="86"/>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c r="A99" s="97" t="s">
        <v>133</v>
      </c>
      <c r="B99" s="98"/>
      <c r="C99" s="358" t="s">
        <v>474</v>
      </c>
      <c r="D99" s="358"/>
      <c r="E99" s="358"/>
      <c r="F99" s="358"/>
      <c r="G99" s="358"/>
      <c r="H99" s="358"/>
      <c r="I99" s="358"/>
      <c r="J99" s="358"/>
      <c r="K99" s="358"/>
      <c r="L99" s="358"/>
      <c r="M99" s="358"/>
      <c r="N99" s="358"/>
      <c r="O99" s="358"/>
      <c r="P99" s="358"/>
      <c r="Q99" s="358"/>
      <c r="R99" s="358"/>
      <c r="S99" s="86"/>
      <c r="T99" s="86"/>
      <c r="U99" s="86"/>
      <c r="V99" s="86"/>
      <c r="W99" s="86"/>
      <c r="X99" s="86"/>
      <c r="Y99" s="86"/>
    </row>
    <row r="100" spans="1:25" ht="15.6">
      <c r="A100" s="97"/>
      <c r="B100" s="98"/>
      <c r="C100" s="348" t="s">
        <v>465</v>
      </c>
      <c r="D100" s="342"/>
      <c r="E100" s="342"/>
      <c r="F100" s="342"/>
      <c r="G100" s="342"/>
      <c r="H100" s="342"/>
      <c r="I100" s="342"/>
      <c r="J100" s="342"/>
      <c r="K100" s="342"/>
      <c r="L100" s="342"/>
      <c r="M100" s="342"/>
      <c r="N100" s="342"/>
      <c r="O100" s="342"/>
      <c r="P100" s="342"/>
      <c r="Q100" s="342"/>
      <c r="R100" s="342"/>
      <c r="S100" s="86"/>
      <c r="T100" s="86"/>
      <c r="U100" s="86"/>
      <c r="V100" s="86"/>
      <c r="W100" s="86"/>
      <c r="X100" s="86"/>
      <c r="Y100" s="86"/>
    </row>
    <row r="101" spans="1:25" ht="15.75" customHeight="1">
      <c r="A101" s="97" t="s">
        <v>134</v>
      </c>
      <c r="B101" s="98"/>
      <c r="C101" s="358" t="s">
        <v>226</v>
      </c>
      <c r="D101" s="358"/>
      <c r="E101" s="358"/>
      <c r="F101" s="358"/>
      <c r="G101" s="358"/>
      <c r="H101" s="358"/>
      <c r="I101" s="358"/>
      <c r="J101" s="358"/>
      <c r="K101" s="358"/>
      <c r="L101" s="358"/>
      <c r="M101" s="358"/>
      <c r="N101" s="358"/>
      <c r="O101" s="358"/>
      <c r="P101" s="358"/>
      <c r="Q101" s="358"/>
      <c r="R101" s="358"/>
      <c r="S101" s="86"/>
      <c r="T101" s="86"/>
      <c r="U101" s="86"/>
      <c r="V101" s="86"/>
      <c r="W101" s="86"/>
      <c r="X101" s="86"/>
      <c r="Y101" s="86"/>
    </row>
    <row r="102" spans="1:25" ht="15.75" customHeight="1">
      <c r="A102" s="97" t="s">
        <v>135</v>
      </c>
      <c r="B102" s="98"/>
      <c r="C102" s="361" t="s">
        <v>136</v>
      </c>
      <c r="D102" s="361"/>
      <c r="E102" s="361"/>
      <c r="F102" s="361"/>
      <c r="G102" s="361"/>
      <c r="H102" s="361"/>
      <c r="I102" s="361"/>
      <c r="J102" s="361"/>
      <c r="K102" s="361"/>
      <c r="L102" s="361"/>
      <c r="M102" s="361"/>
      <c r="N102" s="361"/>
      <c r="O102" s="361"/>
      <c r="P102" s="361"/>
      <c r="Q102" s="361"/>
      <c r="R102" s="361"/>
      <c r="S102" s="86"/>
      <c r="T102" s="86"/>
      <c r="U102" s="86"/>
      <c r="V102" s="86"/>
      <c r="W102" s="86"/>
      <c r="X102" s="86"/>
      <c r="Y102" s="86"/>
    </row>
    <row r="103" spans="1:25" ht="15.75" customHeight="1">
      <c r="A103" s="97"/>
      <c r="B103" s="98"/>
      <c r="C103" s="180" t="s">
        <v>137</v>
      </c>
      <c r="D103" s="343"/>
      <c r="E103" s="343"/>
      <c r="F103" s="343"/>
      <c r="G103" s="343"/>
      <c r="H103" s="343"/>
      <c r="I103" s="343"/>
      <c r="J103" s="343"/>
      <c r="K103" s="343"/>
      <c r="L103" s="343"/>
      <c r="M103" s="343"/>
      <c r="N103" s="343"/>
      <c r="O103" s="343"/>
      <c r="P103" s="343"/>
      <c r="Q103" s="343"/>
      <c r="R103" s="343"/>
      <c r="S103" s="86"/>
      <c r="T103" s="86"/>
      <c r="U103" s="86"/>
      <c r="V103" s="86"/>
      <c r="W103" s="86"/>
      <c r="X103" s="86"/>
      <c r="Y103" s="86"/>
    </row>
    <row r="104" spans="1:25" ht="15.75" customHeight="1">
      <c r="A104" s="97" t="s">
        <v>138</v>
      </c>
      <c r="B104" s="98"/>
      <c r="C104" s="361" t="s">
        <v>139</v>
      </c>
      <c r="D104" s="361"/>
      <c r="E104" s="361"/>
      <c r="F104" s="361"/>
      <c r="G104" s="361"/>
      <c r="H104" s="361"/>
      <c r="I104" s="361"/>
      <c r="J104" s="361"/>
      <c r="K104" s="361"/>
      <c r="L104" s="361"/>
      <c r="M104" s="361"/>
      <c r="N104" s="361"/>
      <c r="O104" s="361"/>
      <c r="P104" s="361"/>
      <c r="Q104" s="361"/>
      <c r="R104" s="361"/>
      <c r="S104" s="86"/>
      <c r="T104" s="86"/>
      <c r="U104" s="86"/>
      <c r="V104" s="86"/>
      <c r="W104" s="86"/>
      <c r="X104" s="86"/>
      <c r="Y104" s="86"/>
    </row>
    <row r="105" spans="1:25" ht="15.75" customHeight="1">
      <c r="A105" s="99" t="s">
        <v>140</v>
      </c>
      <c r="B105" s="98"/>
      <c r="C105" s="357" t="s">
        <v>473</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75" customHeight="1">
      <c r="A106" s="99" t="s">
        <v>141</v>
      </c>
      <c r="B106" s="98"/>
      <c r="C106" s="357" t="s">
        <v>142</v>
      </c>
      <c r="D106" s="357"/>
      <c r="E106" s="357"/>
      <c r="F106" s="357"/>
      <c r="G106" s="357"/>
      <c r="H106" s="357"/>
      <c r="I106" s="357"/>
      <c r="J106" s="357"/>
      <c r="K106" s="357"/>
      <c r="L106" s="357"/>
      <c r="M106" s="357"/>
      <c r="N106" s="357"/>
      <c r="O106" s="357"/>
      <c r="P106" s="357"/>
      <c r="Q106" s="357"/>
      <c r="R106" s="357"/>
      <c r="S106" s="86"/>
      <c r="T106" s="86"/>
      <c r="U106" s="86"/>
      <c r="V106" s="86"/>
      <c r="W106" s="86"/>
      <c r="X106" s="86"/>
      <c r="Y106" s="86"/>
    </row>
    <row r="107" spans="1:25" ht="15.75" customHeight="1">
      <c r="A107" s="99" t="s">
        <v>143</v>
      </c>
      <c r="B107" s="98"/>
      <c r="C107" s="357" t="s">
        <v>378</v>
      </c>
      <c r="D107" s="357"/>
      <c r="E107" s="357"/>
      <c r="F107" s="357"/>
      <c r="G107" s="357"/>
      <c r="H107" s="357"/>
      <c r="I107" s="357"/>
      <c r="J107" s="357"/>
      <c r="K107" s="357"/>
      <c r="L107" s="357"/>
      <c r="M107" s="357"/>
      <c r="N107" s="357"/>
      <c r="O107" s="357"/>
      <c r="P107" s="357"/>
      <c r="Q107" s="357"/>
      <c r="R107" s="357"/>
      <c r="S107" s="86"/>
      <c r="T107" s="86"/>
      <c r="U107" s="86"/>
      <c r="V107" s="86"/>
      <c r="W107" s="86"/>
      <c r="X107" s="86"/>
      <c r="Y107" s="86"/>
    </row>
    <row r="108" spans="1:25" ht="15.75" customHeight="1">
      <c r="A108" s="99" t="s">
        <v>145</v>
      </c>
      <c r="B108" s="10"/>
      <c r="C108" s="357" t="s">
        <v>146</v>
      </c>
      <c r="D108" s="357"/>
      <c r="E108" s="357"/>
      <c r="F108" s="357"/>
      <c r="G108" s="357"/>
      <c r="H108" s="357"/>
      <c r="I108" s="357"/>
      <c r="J108" s="357"/>
      <c r="K108" s="357"/>
      <c r="L108" s="357"/>
      <c r="M108" s="357"/>
      <c r="N108" s="357"/>
      <c r="O108" s="357"/>
      <c r="P108" s="357"/>
      <c r="Q108" s="357"/>
      <c r="R108" s="357"/>
      <c r="S108" s="86"/>
      <c r="T108" s="86"/>
      <c r="U108" s="86"/>
      <c r="V108" s="86"/>
      <c r="W108" s="86"/>
      <c r="X108" s="86"/>
      <c r="Y108" s="86"/>
    </row>
    <row r="109" spans="1:25" ht="15.6">
      <c r="A109" s="43" t="s">
        <v>208</v>
      </c>
      <c r="B109" s="58"/>
      <c r="C109" s="58" t="s">
        <v>466</v>
      </c>
      <c r="D109" s="86"/>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7" t="s">
        <v>214</v>
      </c>
      <c r="B110" s="338"/>
      <c r="C110" s="182" t="s">
        <v>467</v>
      </c>
      <c r="D110" s="104"/>
      <c r="E110" s="104"/>
      <c r="F110" s="104"/>
      <c r="G110" s="347"/>
      <c r="H110" s="43"/>
      <c r="I110" s="43"/>
      <c r="J110" s="11"/>
      <c r="K110" s="11"/>
      <c r="L110" s="58"/>
      <c r="M110" s="58"/>
      <c r="N110" s="38"/>
      <c r="O110" s="58"/>
      <c r="P110" s="346"/>
      <c r="Q110" s="11"/>
      <c r="R110" s="105"/>
      <c r="S110" s="86"/>
      <c r="T110" s="86"/>
      <c r="U110" s="86"/>
      <c r="V110" s="86"/>
      <c r="W110" s="86"/>
      <c r="X110" s="86"/>
      <c r="Y110" s="86"/>
    </row>
    <row r="111" spans="1:25" ht="15.6">
      <c r="A111" s="337" t="s">
        <v>216</v>
      </c>
      <c r="B111" s="338"/>
      <c r="C111" s="58" t="s">
        <v>468</v>
      </c>
      <c r="D111" s="104"/>
      <c r="E111" s="104"/>
      <c r="F111" s="104"/>
      <c r="G111" s="347"/>
      <c r="H111" s="43"/>
      <c r="I111" s="43"/>
      <c r="J111" s="11"/>
      <c r="K111" s="11"/>
      <c r="L111" s="58"/>
      <c r="M111" s="58"/>
      <c r="N111" s="38"/>
      <c r="O111" s="58"/>
      <c r="P111" s="346"/>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8">
    <mergeCell ref="C107:R107"/>
    <mergeCell ref="C108:R108"/>
    <mergeCell ref="C99:R99"/>
    <mergeCell ref="C101:R101"/>
    <mergeCell ref="C102:R102"/>
    <mergeCell ref="C104:R104"/>
    <mergeCell ref="C105:R105"/>
    <mergeCell ref="C106:R106"/>
  </mergeCells>
  <pageMargins left="0.45" right="0.2" top="0.5" bottom="0.5" header="0.3" footer="0.3"/>
  <pageSetup scale="59" fitToHeight="0" orientation="landscape" r:id="rId1"/>
  <headerFooter>
    <oddHeader>&amp;L&amp;"-,Bold"MidAmerican Energy Company Attachment 1-1i&amp;REffective January 1, 2017</oddHeader>
    <oddFooter>&amp;L&amp;D&amp;T&amp;R&amp;Z&amp;F</oddFooter>
  </headerFooter>
  <rowBreaks count="1" manualBreakCount="1">
    <brk id="59"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R306"/>
  <sheetViews>
    <sheetView zoomScale="70" zoomScaleNormal="70" workbookViewId="0">
      <selection activeCell="O17" sqref="O17"/>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5.109375" style="1" customWidth="1"/>
    <col min="6" max="6" width="16.3320312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4" width="16.33203125" style="1" customWidth="1"/>
    <col min="15" max="15" width="16.44140625" style="1" customWidth="1"/>
    <col min="16" max="16" width="16" style="1" customWidth="1"/>
    <col min="17" max="17" width="17.44140625" style="1" customWidth="1"/>
    <col min="18" max="18" width="15.88671875" style="1" customWidth="1"/>
    <col min="19" max="19" width="17.88671875" style="1" customWidth="1"/>
    <col min="20" max="20" width="2.44140625" style="1" customWidth="1"/>
    <col min="21" max="21" width="16.6640625" style="1" customWidth="1"/>
    <col min="22" max="22" width="9.109375" style="1"/>
    <col min="23" max="23" width="24.44140625" style="1" bestFit="1" customWidth="1"/>
    <col min="24" max="24" width="12.5546875" style="1" customWidth="1"/>
    <col min="25" max="16384" width="9.109375" style="1"/>
  </cols>
  <sheetData>
    <row r="1" spans="1:70">
      <c r="S1" s="2"/>
    </row>
    <row r="2" spans="1:70">
      <c r="S2" s="2"/>
    </row>
    <row r="4" spans="1:70" ht="15.6">
      <c r="S4" s="7" t="s">
        <v>220</v>
      </c>
    </row>
    <row r="5" spans="1:70" ht="15.6">
      <c r="C5" s="3" t="s">
        <v>1</v>
      </c>
      <c r="D5" s="3"/>
      <c r="E5" s="3"/>
      <c r="F5" s="3"/>
      <c r="G5" s="3"/>
      <c r="H5" s="3"/>
      <c r="I5" s="3"/>
      <c r="J5" s="4" t="s">
        <v>2</v>
      </c>
      <c r="K5" s="4"/>
      <c r="L5" s="3"/>
      <c r="M5" s="3"/>
      <c r="N5" s="3"/>
      <c r="O5" s="3"/>
      <c r="P5" s="5"/>
      <c r="Q5" s="339"/>
      <c r="R5" s="340"/>
      <c r="S5" s="341" t="s">
        <v>500</v>
      </c>
      <c r="T5" s="8"/>
      <c r="U5" s="9"/>
      <c r="V5" s="9"/>
      <c r="W5" s="8"/>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1:70" ht="15.6">
      <c r="C6" s="3"/>
      <c r="D6" s="3"/>
      <c r="E6" s="3"/>
      <c r="F6" s="3"/>
      <c r="G6" s="3"/>
      <c r="H6" s="11" t="s">
        <v>3</v>
      </c>
      <c r="I6" s="11"/>
      <c r="J6" s="11" t="s">
        <v>224</v>
      </c>
      <c r="K6" s="11"/>
      <c r="L6" s="11"/>
      <c r="M6" s="11"/>
      <c r="N6" s="11"/>
      <c r="O6" s="11"/>
      <c r="P6" s="5"/>
      <c r="R6" s="6"/>
      <c r="S6" s="5"/>
      <c r="T6" s="8"/>
      <c r="U6" s="12"/>
      <c r="V6" s="9"/>
      <c r="W6" s="8"/>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row>
    <row r="7" spans="1:70" ht="15.6">
      <c r="C7" s="6"/>
      <c r="D7" s="6"/>
      <c r="E7" s="6"/>
      <c r="F7" s="6"/>
      <c r="G7" s="6"/>
      <c r="H7" s="6"/>
      <c r="I7" s="6"/>
      <c r="J7" s="6"/>
      <c r="K7" s="6"/>
      <c r="L7" s="6"/>
      <c r="M7" s="6"/>
      <c r="N7" s="6"/>
      <c r="O7" s="6"/>
      <c r="P7" s="6"/>
      <c r="R7" s="6"/>
      <c r="S7" s="6" t="s">
        <v>5</v>
      </c>
      <c r="T7" s="8"/>
      <c r="U7" s="9"/>
      <c r="V7" s="9"/>
      <c r="W7" s="8"/>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row>
    <row r="8" spans="1:70" ht="15.6">
      <c r="A8" s="13"/>
      <c r="C8" s="6"/>
      <c r="D8" s="6"/>
      <c r="E8" s="6"/>
      <c r="F8" s="6"/>
      <c r="G8" s="6"/>
      <c r="H8" s="6"/>
      <c r="I8" s="6"/>
      <c r="J8" s="183" t="s">
        <v>210</v>
      </c>
      <c r="K8" s="14"/>
      <c r="L8" s="6"/>
      <c r="M8" s="6"/>
      <c r="N8" s="6"/>
      <c r="O8" s="6"/>
      <c r="P8" s="6"/>
      <c r="Q8" s="6"/>
      <c r="R8" s="6"/>
      <c r="S8" s="6"/>
      <c r="T8" s="8"/>
      <c r="U8" s="9"/>
      <c r="V8" s="9"/>
      <c r="W8" s="8"/>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0" ht="15.6">
      <c r="A9" s="13"/>
      <c r="C9" s="6"/>
      <c r="D9" s="6"/>
      <c r="E9" s="6"/>
      <c r="F9" s="6"/>
      <c r="G9" s="6"/>
      <c r="H9" s="6"/>
      <c r="I9" s="6"/>
      <c r="J9" s="15"/>
      <c r="K9" s="15"/>
      <c r="L9" s="6"/>
      <c r="M9" s="6"/>
      <c r="N9" s="6"/>
      <c r="O9" s="6"/>
      <c r="P9" s="6"/>
      <c r="Q9" s="6"/>
      <c r="R9" s="6"/>
      <c r="S9" s="6"/>
      <c r="T9" s="8"/>
      <c r="U9" s="9"/>
      <c r="V9" s="9"/>
      <c r="W9" s="8"/>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0" ht="15.6">
      <c r="A10" s="13"/>
      <c r="C10" s="6" t="s">
        <v>221</v>
      </c>
      <c r="D10" s="6"/>
      <c r="E10" s="6"/>
      <c r="F10" s="6"/>
      <c r="G10" s="6"/>
      <c r="H10" s="6"/>
      <c r="I10" s="6"/>
      <c r="J10" s="15"/>
      <c r="K10" s="15"/>
      <c r="L10" s="6"/>
      <c r="M10" s="6"/>
      <c r="N10" s="6"/>
      <c r="O10" s="6"/>
      <c r="P10" s="6"/>
      <c r="Q10" s="6"/>
      <c r="R10" s="6"/>
      <c r="S10" s="6"/>
      <c r="T10" s="8"/>
      <c r="U10" s="9"/>
      <c r="V10" s="9"/>
      <c r="W10" s="8"/>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0" ht="15.6">
      <c r="A11" s="13"/>
      <c r="C11" s="6" t="s">
        <v>7</v>
      </c>
      <c r="D11" s="6"/>
      <c r="E11" s="6"/>
      <c r="F11" s="6"/>
      <c r="G11" s="6"/>
      <c r="H11" s="6"/>
      <c r="I11" s="6"/>
      <c r="J11" s="15"/>
      <c r="K11" s="15"/>
      <c r="Q11" s="6"/>
      <c r="R11" s="6"/>
      <c r="S11" s="6"/>
      <c r="T11" s="8"/>
      <c r="U11" s="8"/>
      <c r="V11" s="8"/>
      <c r="W11" s="8"/>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row>
    <row r="12" spans="1:70" ht="15.6">
      <c r="A12" s="13"/>
      <c r="C12" s="6"/>
      <c r="D12" s="6"/>
      <c r="E12" s="6"/>
      <c r="F12" s="6"/>
      <c r="G12" s="6"/>
      <c r="H12" s="6"/>
      <c r="I12" s="6"/>
      <c r="J12" s="6"/>
      <c r="K12" s="6"/>
      <c r="Q12" s="16"/>
      <c r="R12" s="6"/>
      <c r="S12" s="6"/>
      <c r="T12" s="8"/>
      <c r="U12" s="8"/>
      <c r="V12" s="8"/>
      <c r="W12" s="8"/>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row>
    <row r="13" spans="1:70" ht="15.6">
      <c r="C13" s="17" t="s">
        <v>8</v>
      </c>
      <c r="D13" s="17"/>
      <c r="E13" s="17"/>
      <c r="F13" s="17"/>
      <c r="G13" s="17"/>
      <c r="H13" s="17" t="s">
        <v>9</v>
      </c>
      <c r="I13" s="17"/>
      <c r="J13" s="17" t="s">
        <v>10</v>
      </c>
      <c r="K13" s="17"/>
      <c r="L13" s="18" t="s">
        <v>11</v>
      </c>
      <c r="R13" s="11"/>
      <c r="S13" s="18"/>
      <c r="T13" s="19"/>
      <c r="U13" s="18"/>
      <c r="V13" s="19"/>
      <c r="W13" s="2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row>
    <row r="14" spans="1:70" ht="15.6">
      <c r="C14" s="21"/>
      <c r="D14" s="21"/>
      <c r="E14" s="21"/>
      <c r="F14" s="21"/>
      <c r="G14" s="21"/>
      <c r="H14" s="22" t="s">
        <v>12</v>
      </c>
      <c r="I14" s="22"/>
      <c r="J14" s="11"/>
      <c r="K14" s="11"/>
      <c r="R14" s="11"/>
      <c r="T14" s="19"/>
      <c r="U14" s="23"/>
      <c r="V14" s="23"/>
      <c r="W14" s="2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row>
    <row r="15" spans="1:70" ht="15.6">
      <c r="A15" s="13" t="s">
        <v>13</v>
      </c>
      <c r="C15" s="21"/>
      <c r="D15" s="21"/>
      <c r="E15" s="21"/>
      <c r="F15" s="21"/>
      <c r="G15" s="21"/>
      <c r="H15" s="24" t="s">
        <v>14</v>
      </c>
      <c r="I15" s="24"/>
      <c r="J15" s="25" t="s">
        <v>15</v>
      </c>
      <c r="K15" s="25"/>
      <c r="L15" s="25" t="s">
        <v>16</v>
      </c>
      <c r="R15" s="11"/>
      <c r="T15" s="8"/>
      <c r="U15" s="26"/>
      <c r="V15" s="23"/>
      <c r="W15" s="2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row>
    <row r="16" spans="1:70" ht="15.6">
      <c r="A16" s="13" t="s">
        <v>17</v>
      </c>
      <c r="C16" s="27"/>
      <c r="D16" s="27"/>
      <c r="E16" s="27"/>
      <c r="F16" s="27"/>
      <c r="G16" s="27"/>
      <c r="H16" s="11"/>
      <c r="I16" s="11"/>
      <c r="J16" s="11"/>
      <c r="K16" s="11"/>
      <c r="L16" s="11"/>
      <c r="R16" s="11"/>
      <c r="S16" s="11"/>
      <c r="T16" s="8"/>
      <c r="U16" s="19"/>
      <c r="V16" s="19"/>
      <c r="W16" s="2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row>
    <row r="17" spans="1:70" ht="15.6">
      <c r="A17" s="28"/>
      <c r="C17" s="21"/>
      <c r="D17" s="21"/>
      <c r="E17" s="21"/>
      <c r="F17" s="21"/>
      <c r="G17" s="21"/>
      <c r="H17" s="11"/>
      <c r="I17" s="11"/>
      <c r="J17" s="11"/>
      <c r="K17" s="11"/>
      <c r="L17" s="11"/>
      <c r="R17" s="11"/>
      <c r="S17" s="11"/>
      <c r="T17" s="8"/>
      <c r="U17" s="19"/>
      <c r="V17" s="19"/>
      <c r="W17" s="2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row>
    <row r="18" spans="1:70" ht="15.6">
      <c r="A18" s="29">
        <v>1</v>
      </c>
      <c r="C18" s="21" t="s">
        <v>18</v>
      </c>
      <c r="D18" s="21"/>
      <c r="E18" s="21"/>
      <c r="F18" s="21"/>
      <c r="G18" s="21"/>
      <c r="H18" s="30" t="s">
        <v>222</v>
      </c>
      <c r="I18" s="30"/>
      <c r="J18" s="150">
        <v>171231324</v>
      </c>
      <c r="K18" s="11"/>
      <c r="R18" s="11"/>
      <c r="S18" s="11"/>
      <c r="T18" s="8"/>
      <c r="U18" s="19"/>
      <c r="V18" s="19"/>
      <c r="W18" s="2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row>
    <row r="19" spans="1:70" ht="15.6">
      <c r="A19" s="169" t="s">
        <v>20</v>
      </c>
      <c r="B19" s="151"/>
      <c r="C19" s="21" t="s">
        <v>21</v>
      </c>
      <c r="D19" s="152"/>
      <c r="E19" s="152"/>
      <c r="F19" s="152"/>
      <c r="G19" s="21"/>
      <c r="H19" s="30" t="s">
        <v>364</v>
      </c>
      <c r="I19" s="30"/>
      <c r="J19" s="153">
        <v>44104112</v>
      </c>
      <c r="K19" s="33"/>
      <c r="R19" s="11"/>
      <c r="S19" s="11"/>
      <c r="T19" s="8"/>
      <c r="U19" s="19"/>
      <c r="V19" s="19"/>
      <c r="W19" s="2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row>
    <row r="20" spans="1:70" ht="15.6">
      <c r="A20" s="29">
        <v>2</v>
      </c>
      <c r="C20" s="21" t="s">
        <v>22</v>
      </c>
      <c r="D20" s="21"/>
      <c r="E20" s="21"/>
      <c r="F20" s="21"/>
      <c r="G20" s="21"/>
      <c r="H20" s="30" t="s">
        <v>23</v>
      </c>
      <c r="I20" s="30"/>
      <c r="J20" s="155">
        <f>J18-J19</f>
        <v>127127212</v>
      </c>
      <c r="K20" s="35"/>
      <c r="R20" s="11"/>
      <c r="S20" s="11"/>
      <c r="T20" s="8"/>
      <c r="U20" s="19"/>
      <c r="V20" s="19"/>
      <c r="W20" s="2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0" ht="15.6">
      <c r="A21" s="29"/>
      <c r="H21" s="30"/>
      <c r="I21" s="30"/>
      <c r="R21" s="11"/>
      <c r="S21" s="11"/>
      <c r="T21" s="8"/>
      <c r="U21" s="19"/>
      <c r="V21" s="19"/>
      <c r="W21" s="2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0" ht="15.6">
      <c r="A22" s="29"/>
      <c r="C22" s="21" t="s">
        <v>24</v>
      </c>
      <c r="D22" s="21"/>
      <c r="E22" s="21"/>
      <c r="F22" s="21"/>
      <c r="G22" s="21"/>
      <c r="H22" s="30"/>
      <c r="I22" s="30"/>
      <c r="J22" s="11"/>
      <c r="K22" s="11"/>
      <c r="L22" s="11"/>
      <c r="R22" s="11"/>
      <c r="S22" s="11"/>
      <c r="T22" s="19"/>
      <c r="U22" s="19"/>
      <c r="V22" s="19"/>
      <c r="W22" s="2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row>
    <row r="23" spans="1:70" ht="15.6">
      <c r="A23" s="29">
        <v>3</v>
      </c>
      <c r="C23" s="21" t="s">
        <v>25</v>
      </c>
      <c r="D23" s="21"/>
      <c r="E23" s="21"/>
      <c r="F23" s="21"/>
      <c r="G23" s="21"/>
      <c r="H23" s="30" t="s">
        <v>26</v>
      </c>
      <c r="I23" s="30"/>
      <c r="J23" s="150">
        <v>5912506</v>
      </c>
      <c r="K23" s="11"/>
      <c r="R23" s="11"/>
      <c r="S23" s="11"/>
      <c r="T23" s="19"/>
      <c r="U23" s="19"/>
      <c r="V23" s="19"/>
      <c r="W23" s="2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row>
    <row r="24" spans="1:70" ht="15.6">
      <c r="A24" s="169" t="s">
        <v>27</v>
      </c>
      <c r="B24" s="98"/>
      <c r="C24" s="21" t="s">
        <v>28</v>
      </c>
      <c r="D24" s="21"/>
      <c r="E24" s="152"/>
      <c r="F24" s="152"/>
      <c r="G24" s="152"/>
      <c r="H24" s="30" t="s">
        <v>29</v>
      </c>
      <c r="I24" s="154"/>
      <c r="J24" s="150">
        <v>44288108</v>
      </c>
      <c r="K24" s="11"/>
      <c r="R24" s="11"/>
      <c r="S24" s="11"/>
      <c r="T24" s="19"/>
      <c r="U24" s="19"/>
      <c r="V24" s="19"/>
      <c r="W24" s="2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row>
    <row r="25" spans="1:70" ht="15.6">
      <c r="A25" s="169" t="s">
        <v>30</v>
      </c>
      <c r="B25" s="98"/>
      <c r="C25" s="21" t="s">
        <v>31</v>
      </c>
      <c r="D25" s="21"/>
      <c r="E25" s="152"/>
      <c r="F25" s="152"/>
      <c r="G25" s="152"/>
      <c r="H25" s="30" t="s">
        <v>32</v>
      </c>
      <c r="I25" s="154"/>
      <c r="J25" s="150">
        <v>0</v>
      </c>
      <c r="K25" s="11"/>
      <c r="R25" s="11"/>
      <c r="S25" s="11"/>
      <c r="T25" s="19"/>
      <c r="U25" s="19"/>
      <c r="V25" s="19"/>
      <c r="W25" s="2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row>
    <row r="26" spans="1:70" ht="15.6">
      <c r="A26" s="169" t="s">
        <v>33</v>
      </c>
      <c r="B26" s="98"/>
      <c r="C26" s="21" t="s">
        <v>34</v>
      </c>
      <c r="D26" s="21"/>
      <c r="E26" s="152"/>
      <c r="F26" s="152"/>
      <c r="G26" s="152"/>
      <c r="H26" s="30" t="s">
        <v>35</v>
      </c>
      <c r="I26" s="154"/>
      <c r="J26" s="153">
        <v>40599181</v>
      </c>
      <c r="K26" s="33"/>
      <c r="R26" s="11"/>
      <c r="S26" s="11"/>
      <c r="T26" s="19"/>
      <c r="U26" s="19"/>
      <c r="V26" s="19"/>
      <c r="W26" s="2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row>
    <row r="27" spans="1:70" ht="15.6">
      <c r="A27" s="169" t="s">
        <v>36</v>
      </c>
      <c r="B27" s="98"/>
      <c r="C27" s="21" t="s">
        <v>37</v>
      </c>
      <c r="D27" s="21"/>
      <c r="E27" s="152"/>
      <c r="F27" s="152"/>
      <c r="G27" s="152"/>
      <c r="H27" s="30" t="s">
        <v>38</v>
      </c>
      <c r="I27" s="154"/>
      <c r="J27" s="155">
        <f>+J24-J25-J26</f>
        <v>3688927</v>
      </c>
      <c r="K27" s="11"/>
      <c r="R27" s="11"/>
      <c r="S27" s="11"/>
      <c r="T27" s="19"/>
      <c r="U27" s="19"/>
      <c r="V27" s="19"/>
      <c r="W27" s="2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row>
    <row r="28" spans="1:70" ht="15.6">
      <c r="A28" s="29"/>
      <c r="C28" s="21"/>
      <c r="D28" s="21"/>
      <c r="E28" s="21"/>
      <c r="F28" s="21"/>
      <c r="G28" s="21"/>
      <c r="H28" s="30"/>
      <c r="I28" s="30"/>
      <c r="J28" s="11"/>
      <c r="K28" s="11"/>
      <c r="R28" s="11"/>
      <c r="S28" s="11"/>
      <c r="T28" s="19"/>
      <c r="U28" s="19"/>
      <c r="V28" s="19"/>
      <c r="W28" s="2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row>
    <row r="29" spans="1:70" ht="15.6">
      <c r="A29" s="29">
        <v>4</v>
      </c>
      <c r="C29" s="27" t="s">
        <v>39</v>
      </c>
      <c r="D29" s="27"/>
      <c r="E29" s="27"/>
      <c r="F29" s="27"/>
      <c r="G29" s="21"/>
      <c r="H29" s="30" t="s">
        <v>40</v>
      </c>
      <c r="I29" s="30"/>
      <c r="J29" s="36">
        <f>IF(J27=0,0,J27/J19)</f>
        <v>8.3641339383502378E-2</v>
      </c>
      <c r="K29" s="36"/>
      <c r="L29" s="156">
        <f>J29</f>
        <v>8.3641339383502378E-2</v>
      </c>
      <c r="R29" s="11"/>
      <c r="S29" s="11"/>
      <c r="T29" s="19"/>
      <c r="U29" s="19"/>
      <c r="V29" s="19"/>
      <c r="W29" s="2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row>
    <row r="30" spans="1:70" ht="15.6">
      <c r="A30" s="29"/>
      <c r="C30" s="21"/>
      <c r="D30" s="21"/>
      <c r="E30" s="21"/>
      <c r="F30" s="21"/>
      <c r="G30" s="21"/>
      <c r="H30" s="30"/>
      <c r="I30" s="30"/>
      <c r="J30" s="11"/>
      <c r="K30" s="11"/>
      <c r="R30" s="11"/>
      <c r="S30" s="11"/>
      <c r="T30" s="19"/>
      <c r="U30" s="19"/>
      <c r="V30" s="19"/>
      <c r="W30" s="2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0" ht="15.6">
      <c r="A31" s="29"/>
      <c r="C31" s="21"/>
      <c r="D31" s="21"/>
      <c r="E31" s="21"/>
      <c r="F31" s="21"/>
      <c r="G31" s="21"/>
      <c r="H31" s="30"/>
      <c r="I31" s="30"/>
      <c r="J31" s="11"/>
      <c r="K31" s="11"/>
      <c r="R31" s="11"/>
      <c r="S31" s="11"/>
      <c r="T31" s="19"/>
      <c r="U31" s="19"/>
      <c r="V31" s="19"/>
      <c r="W31" s="2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row>
    <row r="32" spans="1:70" ht="15.6">
      <c r="A32" s="169"/>
      <c r="B32" s="98"/>
      <c r="C32" s="21" t="s">
        <v>41</v>
      </c>
      <c r="D32" s="21"/>
      <c r="E32" s="21"/>
      <c r="F32" s="21"/>
      <c r="G32" s="21"/>
      <c r="H32" s="30"/>
      <c r="I32" s="154"/>
      <c r="J32" s="38"/>
      <c r="K32" s="38"/>
      <c r="L32" s="157"/>
      <c r="R32" s="11"/>
      <c r="S32" s="36"/>
      <c r="T32" s="40"/>
      <c r="U32" s="41"/>
      <c r="V32" s="19"/>
      <c r="W32" s="2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row>
    <row r="33" spans="1:70" ht="15.6">
      <c r="A33" s="169" t="s">
        <v>42</v>
      </c>
      <c r="B33" s="98"/>
      <c r="C33" s="21" t="s">
        <v>43</v>
      </c>
      <c r="D33" s="21"/>
      <c r="E33" s="21"/>
      <c r="F33" s="21"/>
      <c r="G33" s="21"/>
      <c r="H33" s="30" t="s">
        <v>44</v>
      </c>
      <c r="I33" s="154"/>
      <c r="J33" s="155">
        <f>J23-J27</f>
        <v>2223579</v>
      </c>
      <c r="K33" s="38"/>
      <c r="L33" s="159"/>
      <c r="R33" s="11"/>
      <c r="S33" s="36"/>
      <c r="T33" s="40"/>
      <c r="U33" s="41"/>
      <c r="V33" s="19"/>
      <c r="W33" s="2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row>
    <row r="34" spans="1:70" ht="15.6">
      <c r="A34" s="169" t="s">
        <v>45</v>
      </c>
      <c r="B34" s="98"/>
      <c r="C34" s="21" t="s">
        <v>46</v>
      </c>
      <c r="D34" s="21"/>
      <c r="E34" s="21"/>
      <c r="F34" s="21"/>
      <c r="G34" s="21"/>
      <c r="H34" s="30" t="s">
        <v>47</v>
      </c>
      <c r="I34" s="154"/>
      <c r="J34" s="38">
        <f>IF(J33=0,0,J33/J18)</f>
        <v>1.2985819113329989E-2</v>
      </c>
      <c r="K34" s="38"/>
      <c r="L34" s="159">
        <f>J34</f>
        <v>1.2985819113329989E-2</v>
      </c>
      <c r="R34" s="11"/>
      <c r="S34" s="36"/>
      <c r="T34" s="40"/>
      <c r="U34" s="41"/>
      <c r="V34" s="19"/>
      <c r="W34" s="2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row>
    <row r="35" spans="1:70" ht="15.6">
      <c r="A35" s="29"/>
      <c r="C35" s="21"/>
      <c r="D35" s="21"/>
      <c r="E35" s="21"/>
      <c r="F35" s="21"/>
      <c r="G35" s="21"/>
      <c r="H35" s="30"/>
      <c r="I35" s="30"/>
      <c r="J35" s="38"/>
      <c r="K35" s="38"/>
      <c r="L35" s="157"/>
      <c r="R35" s="11"/>
      <c r="S35" s="36"/>
      <c r="T35" s="40"/>
      <c r="U35" s="41"/>
      <c r="V35" s="19"/>
      <c r="W35" s="2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row>
    <row r="36" spans="1:70" ht="15.6">
      <c r="A36" s="42"/>
      <c r="B36" s="10"/>
      <c r="C36" s="21" t="s">
        <v>48</v>
      </c>
      <c r="D36" s="21"/>
      <c r="E36" s="21"/>
      <c r="F36" s="21"/>
      <c r="G36" s="21"/>
      <c r="H36" s="43"/>
      <c r="I36" s="43"/>
      <c r="J36" s="11"/>
      <c r="K36" s="11"/>
      <c r="L36" s="11"/>
      <c r="O36" s="10"/>
      <c r="P36" s="10"/>
      <c r="R36" s="11"/>
      <c r="S36" s="36"/>
      <c r="T36" s="40"/>
      <c r="U36" s="41"/>
      <c r="V36" s="19"/>
      <c r="W36" s="2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row>
    <row r="37" spans="1:70" ht="15.6">
      <c r="A37" s="42" t="s">
        <v>49</v>
      </c>
      <c r="B37" s="10"/>
      <c r="C37" s="21" t="s">
        <v>50</v>
      </c>
      <c r="D37" s="21"/>
      <c r="E37" s="21"/>
      <c r="F37" s="21"/>
      <c r="G37" s="21"/>
      <c r="H37" s="30" t="s">
        <v>51</v>
      </c>
      <c r="I37" s="30"/>
      <c r="J37" s="150">
        <v>180066</v>
      </c>
      <c r="K37" s="11"/>
      <c r="L37" s="10"/>
      <c r="O37" s="10"/>
      <c r="P37" s="10"/>
      <c r="R37" s="11"/>
      <c r="S37" s="36"/>
      <c r="T37" s="40"/>
      <c r="U37" s="41"/>
      <c r="V37" s="19"/>
      <c r="W37" s="2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row>
    <row r="38" spans="1:70" ht="15.6">
      <c r="A38" s="42" t="s">
        <v>52</v>
      </c>
      <c r="B38" s="10"/>
      <c r="C38" s="21" t="s">
        <v>53</v>
      </c>
      <c r="D38" s="21"/>
      <c r="E38" s="21"/>
      <c r="F38" s="21"/>
      <c r="G38" s="21"/>
      <c r="H38" s="30" t="s">
        <v>54</v>
      </c>
      <c r="I38" s="30"/>
      <c r="J38" s="38">
        <f>IF(J37=0,0,J37/J18)</f>
        <v>1.0515949756949843E-3</v>
      </c>
      <c r="K38" s="38"/>
      <c r="L38" s="159">
        <f>J38</f>
        <v>1.0515949756949843E-3</v>
      </c>
      <c r="O38" s="10"/>
      <c r="P38" s="10"/>
      <c r="R38" s="11"/>
      <c r="S38" s="36"/>
      <c r="T38" s="40"/>
      <c r="U38" s="41"/>
      <c r="V38" s="19"/>
      <c r="W38" s="2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row>
    <row r="39" spans="1:70" ht="15.6">
      <c r="A39" s="29"/>
      <c r="C39" s="21"/>
      <c r="D39" s="21"/>
      <c r="E39" s="21"/>
      <c r="F39" s="21"/>
      <c r="G39" s="21"/>
      <c r="H39" s="30"/>
      <c r="I39" s="30"/>
      <c r="J39" s="38"/>
      <c r="K39" s="38"/>
      <c r="L39" s="157"/>
      <c r="R39" s="11"/>
      <c r="S39" s="36"/>
      <c r="T39" s="40"/>
      <c r="U39" s="41"/>
      <c r="V39" s="19"/>
      <c r="W39" s="2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row>
    <row r="40" spans="1:70" ht="15.6">
      <c r="A40" s="44"/>
      <c r="C40" s="21" t="s">
        <v>55</v>
      </c>
      <c r="D40" s="21"/>
      <c r="E40" s="21"/>
      <c r="F40" s="21"/>
      <c r="G40" s="21"/>
      <c r="H40" s="43"/>
      <c r="I40" s="43"/>
      <c r="J40" s="11"/>
      <c r="K40" s="11"/>
      <c r="L40" s="11"/>
      <c r="R40" s="11"/>
      <c r="S40" s="11"/>
      <c r="T40" s="19"/>
      <c r="U40" s="11"/>
      <c r="V40" s="19"/>
      <c r="W40" s="2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row>
    <row r="41" spans="1:70" ht="15.6">
      <c r="A41" s="44" t="s">
        <v>56</v>
      </c>
      <c r="C41" s="21" t="s">
        <v>57</v>
      </c>
      <c r="D41" s="21"/>
      <c r="E41" s="21"/>
      <c r="F41" s="21"/>
      <c r="G41" s="21"/>
      <c r="H41" s="30" t="s">
        <v>58</v>
      </c>
      <c r="I41" s="30"/>
      <c r="J41" s="150">
        <v>1887211</v>
      </c>
      <c r="K41" s="11"/>
      <c r="R41" s="11"/>
      <c r="S41" s="45"/>
      <c r="T41" s="19"/>
      <c r="U41" s="46"/>
      <c r="V41" s="23"/>
      <c r="W41" s="2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row>
    <row r="42" spans="1:70" ht="15.6">
      <c r="A42" s="44" t="s">
        <v>59</v>
      </c>
      <c r="C42" s="21" t="s">
        <v>60</v>
      </c>
      <c r="D42" s="21"/>
      <c r="E42" s="21"/>
      <c r="F42" s="21"/>
      <c r="G42" s="21"/>
      <c r="H42" s="30" t="s">
        <v>61</v>
      </c>
      <c r="I42" s="30"/>
      <c r="J42" s="38">
        <f>IF(J41=0,0,J41/J18)</f>
        <v>1.1021412180402226E-2</v>
      </c>
      <c r="K42" s="38"/>
      <c r="L42" s="159">
        <f>J42</f>
        <v>1.1021412180402226E-2</v>
      </c>
      <c r="R42" s="11"/>
      <c r="S42" s="36"/>
      <c r="T42" s="19"/>
      <c r="U42" s="41"/>
      <c r="V42" s="23"/>
      <c r="W42" s="2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row>
    <row r="43" spans="1:70" ht="15.6">
      <c r="A43" s="44"/>
      <c r="C43" s="21"/>
      <c r="D43" s="21"/>
      <c r="E43" s="21"/>
      <c r="F43" s="21"/>
      <c r="G43" s="21"/>
      <c r="H43" s="30"/>
      <c r="I43" s="30"/>
      <c r="J43" s="11"/>
      <c r="K43" s="11"/>
      <c r="L43" s="11"/>
      <c r="R43" s="11"/>
      <c r="V43" s="19"/>
      <c r="W43" s="2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row>
    <row r="44" spans="1:70" ht="15.6">
      <c r="A44" s="47" t="s">
        <v>62</v>
      </c>
      <c r="B44" s="48"/>
      <c r="C44" s="27" t="s">
        <v>63</v>
      </c>
      <c r="D44" s="27"/>
      <c r="E44" s="27"/>
      <c r="F44" s="27"/>
      <c r="G44" s="27"/>
      <c r="H44" s="22" t="s">
        <v>64</v>
      </c>
      <c r="I44" s="22"/>
      <c r="J44" s="158">
        <f>J34+J38+J42</f>
        <v>2.5058826269427199E-2</v>
      </c>
      <c r="K44" s="158"/>
      <c r="L44" s="158">
        <f>L34+L38+L42</f>
        <v>2.5058826269427199E-2</v>
      </c>
      <c r="R44" s="11"/>
      <c r="V44" s="19"/>
      <c r="W44" s="2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row>
    <row r="45" spans="1:70" ht="15.6">
      <c r="A45" s="44"/>
      <c r="C45" s="21"/>
      <c r="D45" s="21"/>
      <c r="E45" s="21"/>
      <c r="F45" s="21"/>
      <c r="G45" s="21"/>
      <c r="H45" s="30"/>
      <c r="I45" s="30"/>
      <c r="J45" s="11"/>
      <c r="K45" s="11"/>
      <c r="L45" s="11"/>
      <c r="R45" s="11"/>
      <c r="S45" s="11"/>
      <c r="T45" s="19"/>
      <c r="U45" s="50"/>
      <c r="V45" s="19"/>
      <c r="W45" s="2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row>
    <row r="46" spans="1:70" ht="15.6">
      <c r="A46" s="42"/>
      <c r="B46" s="51"/>
      <c r="C46" s="11" t="s">
        <v>65</v>
      </c>
      <c r="D46" s="11"/>
      <c r="E46" s="11"/>
      <c r="F46" s="11"/>
      <c r="G46" s="11"/>
      <c r="H46" s="30"/>
      <c r="I46" s="30"/>
      <c r="J46" s="11"/>
      <c r="K46" s="11"/>
      <c r="L46" s="11"/>
      <c r="R46" s="52"/>
      <c r="S46" s="51"/>
      <c r="V46" s="23"/>
      <c r="W46" s="19" t="s">
        <v>3</v>
      </c>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row>
    <row r="47" spans="1:70" ht="15.6">
      <c r="A47" s="44" t="s">
        <v>66</v>
      </c>
      <c r="B47" s="51"/>
      <c r="C47" s="11" t="s">
        <v>67</v>
      </c>
      <c r="D47" s="11"/>
      <c r="E47" s="11"/>
      <c r="F47" s="11"/>
      <c r="G47" s="11"/>
      <c r="H47" s="30" t="s">
        <v>68</v>
      </c>
      <c r="I47" s="30"/>
      <c r="J47" s="150">
        <v>0</v>
      </c>
      <c r="K47" s="11"/>
      <c r="L47" s="11"/>
      <c r="R47" s="52"/>
      <c r="S47" s="51"/>
      <c r="V47" s="23"/>
      <c r="W47" s="19"/>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row>
    <row r="48" spans="1:70" ht="15.6">
      <c r="A48" s="44" t="s">
        <v>69</v>
      </c>
      <c r="B48" s="51"/>
      <c r="C48" s="11" t="s">
        <v>70</v>
      </c>
      <c r="D48" s="11"/>
      <c r="E48" s="11"/>
      <c r="F48" s="11"/>
      <c r="G48" s="11"/>
      <c r="H48" s="30" t="s">
        <v>71</v>
      </c>
      <c r="I48" s="30"/>
      <c r="J48" s="38">
        <f>IF(J47=0,0,J47/J20)</f>
        <v>0</v>
      </c>
      <c r="K48" s="38"/>
      <c r="L48" s="159">
        <f>J48</f>
        <v>0</v>
      </c>
      <c r="R48" s="52"/>
      <c r="S48" s="51"/>
      <c r="T48" s="19"/>
      <c r="U48" s="19"/>
      <c r="V48" s="23"/>
      <c r="W48" s="19"/>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row>
    <row r="49" spans="1:70" ht="15.6">
      <c r="A49" s="44"/>
      <c r="C49" s="11"/>
      <c r="D49" s="11"/>
      <c r="E49" s="11"/>
      <c r="F49" s="11"/>
      <c r="G49" s="11"/>
      <c r="H49" s="30"/>
      <c r="I49" s="30"/>
      <c r="J49" s="11"/>
      <c r="K49" s="11"/>
      <c r="L49" s="11"/>
      <c r="R49" s="11"/>
      <c r="T49" s="8"/>
      <c r="U49" s="19"/>
      <c r="V49" s="8"/>
      <c r="W49" s="2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row>
    <row r="50" spans="1:70" ht="15.6">
      <c r="A50" s="44"/>
      <c r="C50" s="21" t="s">
        <v>72</v>
      </c>
      <c r="D50" s="21"/>
      <c r="E50" s="21"/>
      <c r="F50" s="21"/>
      <c r="G50" s="21"/>
      <c r="H50" s="53"/>
      <c r="I50" s="53"/>
      <c r="R50" s="11"/>
      <c r="T50" s="19"/>
      <c r="U50" s="19"/>
      <c r="V50" s="19"/>
      <c r="W50" s="2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row>
    <row r="51" spans="1:70" ht="15.6">
      <c r="A51" s="44" t="s">
        <v>73</v>
      </c>
      <c r="C51" s="21" t="s">
        <v>223</v>
      </c>
      <c r="D51" s="21"/>
      <c r="E51" s="21"/>
      <c r="F51" s="21"/>
      <c r="G51" s="21"/>
      <c r="H51" s="30" t="s">
        <v>75</v>
      </c>
      <c r="I51" s="30"/>
      <c r="J51" s="184">
        <v>7598446</v>
      </c>
      <c r="K51" s="11"/>
      <c r="L51" s="11"/>
      <c r="R51" s="11"/>
      <c r="T51" s="19"/>
      <c r="U51" s="19"/>
      <c r="V51" s="19"/>
      <c r="W51" s="2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row>
    <row r="52" spans="1:70" ht="15.6">
      <c r="A52" s="44" t="s">
        <v>76</v>
      </c>
      <c r="B52" s="51"/>
      <c r="C52" s="11" t="s">
        <v>77</v>
      </c>
      <c r="D52" s="11"/>
      <c r="E52" s="11"/>
      <c r="F52" s="11"/>
      <c r="G52" s="11"/>
      <c r="H52" s="30" t="s">
        <v>78</v>
      </c>
      <c r="I52" s="30"/>
      <c r="J52" s="159">
        <f>IF(J51=0,0,J51/J20)</f>
        <v>5.9770413277056685E-2</v>
      </c>
      <c r="K52" s="159"/>
      <c r="L52" s="159">
        <f>J52</f>
        <v>5.9770413277056685E-2</v>
      </c>
      <c r="R52" s="11"/>
      <c r="U52" s="55"/>
      <c r="V52" s="23"/>
      <c r="W52" s="19"/>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row>
    <row r="53" spans="1:70" ht="15.6">
      <c r="A53" s="44"/>
      <c r="C53" s="21"/>
      <c r="D53" s="21"/>
      <c r="E53" s="21"/>
      <c r="F53" s="21"/>
      <c r="G53" s="21"/>
      <c r="H53" s="30"/>
      <c r="I53" s="30"/>
      <c r="J53" s="11"/>
      <c r="K53" s="11"/>
      <c r="L53" s="11"/>
      <c r="R53" s="11"/>
      <c r="S53" s="53"/>
      <c r="T53" s="19"/>
      <c r="U53" s="19"/>
      <c r="V53" s="19"/>
      <c r="W53" s="2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row>
    <row r="54" spans="1:70" ht="15.6">
      <c r="A54" s="47" t="s">
        <v>79</v>
      </c>
      <c r="B54" s="48"/>
      <c r="C54" s="27" t="s">
        <v>80</v>
      </c>
      <c r="D54" s="27"/>
      <c r="E54" s="27"/>
      <c r="F54" s="27"/>
      <c r="G54" s="27"/>
      <c r="H54" s="22" t="s">
        <v>81</v>
      </c>
      <c r="I54" s="22"/>
      <c r="J54" s="56"/>
      <c r="K54" s="56"/>
      <c r="L54" s="158">
        <f>L48+L52</f>
        <v>5.9770413277056685E-2</v>
      </c>
      <c r="R54" s="11"/>
      <c r="S54" s="53"/>
      <c r="T54" s="19"/>
      <c r="U54" s="19"/>
      <c r="V54" s="19"/>
      <c r="W54" s="2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row>
    <row r="55" spans="1:70" ht="15.6">
      <c r="R55" s="57"/>
      <c r="S55" s="57"/>
      <c r="T55" s="19"/>
      <c r="U55" s="19"/>
      <c r="V55" s="19"/>
      <c r="W55" s="2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row>
    <row r="56" spans="1:70" ht="15.6">
      <c r="A56" s="170">
        <v>15</v>
      </c>
      <c r="B56" s="160"/>
      <c r="C56" s="58" t="s">
        <v>194</v>
      </c>
      <c r="D56" s="161"/>
      <c r="E56" s="161"/>
      <c r="F56" s="161"/>
      <c r="G56" s="162"/>
      <c r="H56" s="43" t="s">
        <v>373</v>
      </c>
      <c r="I56" s="162"/>
      <c r="J56" s="185">
        <v>1.12E-2</v>
      </c>
      <c r="K56" s="163"/>
      <c r="L56" s="54">
        <f>J56</f>
        <v>1.12E-2</v>
      </c>
      <c r="M56" s="58"/>
      <c r="N56" s="58"/>
      <c r="O56" s="58"/>
      <c r="P56" s="58"/>
      <c r="R56" s="11"/>
      <c r="S56" s="11"/>
      <c r="T56" s="19"/>
      <c r="U56" s="19"/>
      <c r="V56" s="23"/>
      <c r="W56" s="19" t="s">
        <v>3</v>
      </c>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row>
    <row r="57" spans="1:70">
      <c r="S57" s="2"/>
    </row>
    <row r="58" spans="1:70">
      <c r="S58" s="2"/>
    </row>
    <row r="60" spans="1:70" ht="15.6">
      <c r="A60" s="13"/>
      <c r="C60" s="58"/>
      <c r="D60" s="58"/>
      <c r="E60" s="58"/>
      <c r="F60" s="58"/>
      <c r="G60" s="58"/>
      <c r="H60" s="58"/>
      <c r="I60" s="58"/>
      <c r="J60" s="11"/>
      <c r="K60" s="11"/>
      <c r="L60" s="58"/>
      <c r="M60" s="58"/>
      <c r="N60" s="58"/>
      <c r="O60" s="58"/>
      <c r="P60" s="58"/>
      <c r="R60" s="11"/>
      <c r="S60" s="2" t="s">
        <v>366</v>
      </c>
      <c r="T60" s="19"/>
      <c r="U60" s="8"/>
      <c r="V60" s="19"/>
      <c r="W60" s="2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0" ht="15.6">
      <c r="A61" s="13"/>
      <c r="C61" s="21" t="str">
        <f>C5</f>
        <v>Formula Rate calculation</v>
      </c>
      <c r="D61" s="21"/>
      <c r="E61" s="21"/>
      <c r="F61" s="21"/>
      <c r="G61" s="21"/>
      <c r="H61" s="58"/>
      <c r="I61" s="58"/>
      <c r="J61" s="58" t="str">
        <f>J5</f>
        <v xml:space="preserve">     Rate Formula Template</v>
      </c>
      <c r="K61" s="58"/>
      <c r="L61" s="58"/>
      <c r="M61" s="58"/>
      <c r="N61" s="58"/>
      <c r="O61" s="58"/>
      <c r="P61" s="58"/>
      <c r="R61" s="11"/>
      <c r="S61" s="59" t="str">
        <f>S5</f>
        <v>For  the 12 months ended 12/31/2017</v>
      </c>
      <c r="T61" s="19"/>
      <c r="U61" s="8"/>
      <c r="V61" s="19"/>
      <c r="W61" s="2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0" ht="15.6">
      <c r="A62" s="13"/>
      <c r="C62" s="21"/>
      <c r="D62" s="21"/>
      <c r="E62" s="21"/>
      <c r="F62" s="21"/>
      <c r="G62" s="21"/>
      <c r="H62" s="58"/>
      <c r="I62" s="58"/>
      <c r="J62" s="58" t="str">
        <f>J6</f>
        <v xml:space="preserve"> Utilizing Attachment O-MRES Data</v>
      </c>
      <c r="K62" s="58"/>
      <c r="L62" s="58"/>
      <c r="M62" s="58"/>
      <c r="N62" s="58"/>
      <c r="O62" s="58"/>
      <c r="P62" s="58"/>
      <c r="Q62" s="11"/>
      <c r="R62" s="11"/>
      <c r="T62" s="19"/>
      <c r="U62" s="8"/>
      <c r="V62" s="19"/>
      <c r="W62" s="2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0" ht="14.25" customHeight="1">
      <c r="A63" s="13"/>
      <c r="C63" s="58"/>
      <c r="D63" s="58"/>
      <c r="E63" s="58"/>
      <c r="F63" s="58"/>
      <c r="G63" s="58"/>
      <c r="H63" s="58"/>
      <c r="I63" s="58"/>
      <c r="J63" s="58"/>
      <c r="K63" s="58"/>
      <c r="L63" s="58"/>
      <c r="M63" s="58"/>
      <c r="N63" s="58"/>
      <c r="O63" s="58"/>
      <c r="P63" s="58"/>
      <c r="R63" s="11"/>
      <c r="S63" s="58" t="s">
        <v>82</v>
      </c>
      <c r="T63" s="19"/>
      <c r="U63" s="8"/>
      <c r="V63" s="19"/>
      <c r="W63" s="2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0" ht="15.6">
      <c r="A64" s="13"/>
      <c r="H64" s="58"/>
      <c r="I64" s="58"/>
      <c r="J64" s="43" t="str">
        <f>J8</f>
        <v>MRES</v>
      </c>
      <c r="K64" s="58"/>
      <c r="L64" s="58"/>
      <c r="M64" s="58"/>
      <c r="N64" s="58"/>
      <c r="O64" s="58"/>
      <c r="P64" s="58"/>
      <c r="Q64" s="58"/>
      <c r="R64" s="11"/>
      <c r="S64" s="11"/>
      <c r="T64" s="19"/>
      <c r="U64" s="8"/>
      <c r="V64" s="19"/>
      <c r="W64" s="2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0" ht="15.6">
      <c r="A65" s="13"/>
      <c r="H65" s="21"/>
      <c r="I65" s="21"/>
      <c r="J65" s="21"/>
      <c r="K65" s="21"/>
      <c r="L65" s="21"/>
      <c r="M65" s="21"/>
      <c r="N65" s="21"/>
      <c r="O65" s="21"/>
      <c r="P65" s="21"/>
      <c r="Q65" s="21"/>
      <c r="R65" s="21"/>
      <c r="S65" s="21"/>
      <c r="T65" s="19"/>
      <c r="U65" s="8"/>
      <c r="V65" s="19"/>
      <c r="W65" s="2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0" ht="15.6">
      <c r="A66" s="13"/>
      <c r="C66" s="58"/>
      <c r="D66" s="58"/>
      <c r="E66" s="58"/>
      <c r="F66" s="58"/>
      <c r="G66" s="58"/>
      <c r="H66" s="27" t="s">
        <v>83</v>
      </c>
      <c r="I66" s="27"/>
      <c r="L66" s="6"/>
      <c r="M66" s="6"/>
      <c r="N66" s="6"/>
      <c r="O66" s="6"/>
      <c r="P66" s="6"/>
      <c r="Q66" s="6"/>
      <c r="R66" s="11"/>
      <c r="S66" s="11"/>
      <c r="T66" s="19"/>
      <c r="U66" s="8"/>
      <c r="V66" s="19"/>
      <c r="W66" s="2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row>
    <row r="67" spans="1:70" ht="52.8">
      <c r="A67" s="13"/>
      <c r="C67" s="58"/>
      <c r="D67" s="58"/>
      <c r="E67" s="58"/>
      <c r="F67" s="58"/>
      <c r="G67" s="58"/>
      <c r="H67" s="27"/>
      <c r="I67" s="27"/>
      <c r="L67" s="6"/>
      <c r="M67" s="6"/>
      <c r="N67" s="6"/>
      <c r="O67" s="6"/>
      <c r="P67" s="6"/>
      <c r="Q67" s="6"/>
      <c r="R67" s="11"/>
      <c r="S67" s="11"/>
      <c r="T67" s="19"/>
      <c r="U67" s="8"/>
      <c r="V67" s="19"/>
      <c r="W67" s="306" t="s">
        <v>434</v>
      </c>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row>
    <row r="68" spans="1:70" ht="15.6">
      <c r="A68" s="60"/>
      <c r="C68" s="61" t="s">
        <v>8</v>
      </c>
      <c r="D68" s="61" t="s">
        <v>9</v>
      </c>
      <c r="E68" s="61" t="s">
        <v>10</v>
      </c>
      <c r="F68" s="61" t="s">
        <v>11</v>
      </c>
      <c r="G68" s="61" t="s">
        <v>84</v>
      </c>
      <c r="H68" s="61" t="s">
        <v>85</v>
      </c>
      <c r="I68" s="61" t="s">
        <v>86</v>
      </c>
      <c r="J68" s="61" t="s">
        <v>87</v>
      </c>
      <c r="K68" s="61" t="s">
        <v>88</v>
      </c>
      <c r="L68" s="61" t="s">
        <v>89</v>
      </c>
      <c r="M68" s="61" t="s">
        <v>90</v>
      </c>
      <c r="N68" s="61" t="s">
        <v>211</v>
      </c>
      <c r="O68" s="61" t="s">
        <v>91</v>
      </c>
      <c r="P68" s="61" t="s">
        <v>92</v>
      </c>
      <c r="Q68" s="61" t="s">
        <v>93</v>
      </c>
      <c r="R68" s="61" t="s">
        <v>94</v>
      </c>
      <c r="S68" s="61" t="s">
        <v>95</v>
      </c>
      <c r="T68" s="19"/>
      <c r="U68" s="8"/>
      <c r="V68" s="19"/>
      <c r="W68" s="2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row>
    <row r="69" spans="1:70"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5" t="s">
        <v>194</v>
      </c>
      <c r="O69" s="67" t="s">
        <v>107</v>
      </c>
      <c r="P69" s="65" t="s">
        <v>108</v>
      </c>
      <c r="Q69" s="68" t="s">
        <v>109</v>
      </c>
      <c r="R69" s="69" t="s">
        <v>110</v>
      </c>
      <c r="S69" s="68" t="s">
        <v>111</v>
      </c>
      <c r="T69" s="40"/>
      <c r="U69" s="8"/>
      <c r="V69" s="19"/>
      <c r="W69" s="68" t="s">
        <v>298</v>
      </c>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row>
    <row r="70" spans="1:70" ht="46.5" customHeight="1">
      <c r="A70" s="70"/>
      <c r="B70" s="71"/>
      <c r="C70" s="71" t="s">
        <v>320</v>
      </c>
      <c r="D70" s="71"/>
      <c r="E70" s="72" t="s">
        <v>112</v>
      </c>
      <c r="F70" s="164"/>
      <c r="G70" s="73" t="s">
        <v>113</v>
      </c>
      <c r="H70" s="72" t="s">
        <v>114</v>
      </c>
      <c r="I70" s="73" t="s">
        <v>115</v>
      </c>
      <c r="J70" s="72" t="s">
        <v>116</v>
      </c>
      <c r="K70" s="74" t="s">
        <v>117</v>
      </c>
      <c r="L70" s="72" t="s">
        <v>118</v>
      </c>
      <c r="M70" s="73" t="s">
        <v>119</v>
      </c>
      <c r="N70" s="129" t="s">
        <v>212</v>
      </c>
      <c r="O70" s="130" t="s">
        <v>225</v>
      </c>
      <c r="P70" s="73" t="s">
        <v>121</v>
      </c>
      <c r="Q70" s="130" t="s">
        <v>122</v>
      </c>
      <c r="R70" s="76" t="s">
        <v>123</v>
      </c>
      <c r="S70" s="77" t="s">
        <v>124</v>
      </c>
      <c r="T70" s="19"/>
      <c r="U70" s="8"/>
      <c r="V70" s="19"/>
      <c r="W70" s="132"/>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row>
    <row r="71" spans="1:70" ht="15.6">
      <c r="A71" s="78" t="s">
        <v>125</v>
      </c>
      <c r="B71" s="6"/>
      <c r="C71" s="6"/>
      <c r="D71" s="6"/>
      <c r="E71" s="6"/>
      <c r="F71" s="6"/>
      <c r="G71" s="6"/>
      <c r="H71" s="6"/>
      <c r="I71" s="6"/>
      <c r="J71" s="6"/>
      <c r="K71" s="79"/>
      <c r="L71" s="6"/>
      <c r="M71" s="6"/>
      <c r="N71" s="6"/>
      <c r="O71" s="79"/>
      <c r="P71" s="6"/>
      <c r="Q71" s="79"/>
      <c r="R71" s="11"/>
      <c r="S71" s="80"/>
      <c r="T71" s="19"/>
      <c r="U71" s="8"/>
      <c r="V71" s="19"/>
      <c r="W71" s="2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row>
    <row r="72" spans="1:70" ht="15.6">
      <c r="A72" s="171" t="s">
        <v>20</v>
      </c>
      <c r="B72" s="172"/>
      <c r="C72" s="172" t="s">
        <v>229</v>
      </c>
      <c r="D72" s="173">
        <v>1203</v>
      </c>
      <c r="E72" s="174">
        <v>37155406</v>
      </c>
      <c r="F72" s="174">
        <v>2571384</v>
      </c>
      <c r="G72" s="175">
        <f>$L$29</f>
        <v>8.3641339383502378E-2</v>
      </c>
      <c r="H72" s="233">
        <f>F72*G72</f>
        <v>215074.00182930788</v>
      </c>
      <c r="I72" s="175">
        <f>$L$44</f>
        <v>2.5058826269427199E-2</v>
      </c>
      <c r="J72" s="172">
        <f>E72*I72</f>
        <v>931070.86392403301</v>
      </c>
      <c r="K72" s="176">
        <f>H72+J72</f>
        <v>1146144.865753341</v>
      </c>
      <c r="L72" s="233">
        <f>E72-F72</f>
        <v>34584022</v>
      </c>
      <c r="M72" s="175">
        <f>$L$54</f>
        <v>5.9770413277056685E-2</v>
      </c>
      <c r="N72" s="159">
        <f>+$J$56</f>
        <v>1.12E-2</v>
      </c>
      <c r="O72" s="177">
        <f>L72*(M72+N72)</f>
        <v>2454442.3341228203</v>
      </c>
      <c r="P72" s="174">
        <v>928885</v>
      </c>
      <c r="Q72" s="234">
        <f>K72+O72+P72</f>
        <v>4529472.1998761613</v>
      </c>
      <c r="R72" s="235">
        <v>524692</v>
      </c>
      <c r="S72" s="236">
        <f>Q72+R72</f>
        <v>5054164.1998761613</v>
      </c>
      <c r="T72" s="86"/>
      <c r="U72" s="86"/>
      <c r="V72" s="86"/>
      <c r="W72" s="248">
        <f>E72</f>
        <v>37155406</v>
      </c>
      <c r="X72" s="86"/>
      <c r="Y72" s="86"/>
      <c r="Z72" s="86"/>
    </row>
    <row r="73" spans="1:70" ht="15.6">
      <c r="A73" s="171" t="s">
        <v>126</v>
      </c>
      <c r="B73" s="172"/>
      <c r="C73" s="172"/>
      <c r="D73" s="173"/>
      <c r="E73" s="174">
        <v>0</v>
      </c>
      <c r="F73" s="174">
        <v>0</v>
      </c>
      <c r="G73" s="175">
        <f t="shared" ref="G73:G74" si="0">$L$29</f>
        <v>8.3641339383502378E-2</v>
      </c>
      <c r="H73" s="233">
        <f>F73*G73</f>
        <v>0</v>
      </c>
      <c r="I73" s="175">
        <f t="shared" ref="I73:I74" si="1">$L$44</f>
        <v>2.5058826269427199E-2</v>
      </c>
      <c r="J73" s="172">
        <f>E73*I73</f>
        <v>0</v>
      </c>
      <c r="K73" s="176">
        <f>H73+J73</f>
        <v>0</v>
      </c>
      <c r="L73" s="233">
        <f>E73-F73</f>
        <v>0</v>
      </c>
      <c r="M73" s="175">
        <f t="shared" ref="M73:M74" si="2">$L$54</f>
        <v>5.9770413277056685E-2</v>
      </c>
      <c r="N73" s="159">
        <f t="shared" ref="N73:N74" si="3">+$J$56</f>
        <v>1.12E-2</v>
      </c>
      <c r="O73" s="177">
        <f>L73*(M73+N73)</f>
        <v>0</v>
      </c>
      <c r="P73" s="174">
        <v>0</v>
      </c>
      <c r="Q73" s="234">
        <f>K73+O73+P73</f>
        <v>0</v>
      </c>
      <c r="R73" s="235">
        <v>0</v>
      </c>
      <c r="S73" s="236">
        <f>Q73+R73</f>
        <v>0</v>
      </c>
      <c r="T73" s="86"/>
      <c r="U73" s="86"/>
      <c r="V73" s="86"/>
      <c r="W73" s="247">
        <f t="shared" ref="W73:W79" si="4">+E73</f>
        <v>0</v>
      </c>
      <c r="X73" s="86"/>
      <c r="Y73" s="86"/>
      <c r="Z73" s="86"/>
    </row>
    <row r="74" spans="1:70" ht="15.6">
      <c r="A74" s="171" t="s">
        <v>127</v>
      </c>
      <c r="B74" s="172"/>
      <c r="C74" s="172"/>
      <c r="D74" s="173"/>
      <c r="E74" s="174">
        <v>0</v>
      </c>
      <c r="F74" s="174">
        <v>0</v>
      </c>
      <c r="G74" s="175">
        <f t="shared" si="0"/>
        <v>8.3641339383502378E-2</v>
      </c>
      <c r="H74" s="233">
        <f>F74*G74</f>
        <v>0</v>
      </c>
      <c r="I74" s="175">
        <f t="shared" si="1"/>
        <v>2.5058826269427199E-2</v>
      </c>
      <c r="J74" s="172">
        <f>E74*I74</f>
        <v>0</v>
      </c>
      <c r="K74" s="176">
        <f>H74+J74</f>
        <v>0</v>
      </c>
      <c r="L74" s="233">
        <f>E74-F74</f>
        <v>0</v>
      </c>
      <c r="M74" s="175">
        <f t="shared" si="2"/>
        <v>5.9770413277056685E-2</v>
      </c>
      <c r="N74" s="159">
        <f t="shared" si="3"/>
        <v>1.12E-2</v>
      </c>
      <c r="O74" s="177">
        <f>L74*(M74+N74)</f>
        <v>0</v>
      </c>
      <c r="P74" s="174">
        <v>0</v>
      </c>
      <c r="Q74" s="234">
        <f>K74+O74+P74</f>
        <v>0</v>
      </c>
      <c r="R74" s="237">
        <v>0</v>
      </c>
      <c r="S74" s="236">
        <f>Q74+R74</f>
        <v>0</v>
      </c>
      <c r="T74" s="86"/>
      <c r="U74" s="86"/>
      <c r="V74" s="86"/>
      <c r="W74" s="247">
        <f t="shared" si="4"/>
        <v>0</v>
      </c>
      <c r="X74" s="86"/>
      <c r="Y74" s="86"/>
      <c r="Z74" s="86"/>
    </row>
    <row r="75" spans="1:70" ht="15.6">
      <c r="A75" s="81"/>
      <c r="D75" s="82"/>
      <c r="K75" s="83"/>
      <c r="N75" s="160"/>
      <c r="O75" s="83"/>
      <c r="Q75" s="83"/>
      <c r="S75" s="83"/>
      <c r="T75" s="86"/>
      <c r="U75" s="86"/>
      <c r="V75" s="86"/>
      <c r="W75" s="247">
        <f t="shared" si="4"/>
        <v>0</v>
      </c>
      <c r="X75" s="86"/>
      <c r="Y75" s="86"/>
      <c r="Z75" s="86"/>
    </row>
    <row r="76" spans="1:70" ht="15.6">
      <c r="A76" s="81"/>
      <c r="D76" s="82"/>
      <c r="K76" s="83"/>
      <c r="N76" s="160"/>
      <c r="O76" s="83"/>
      <c r="Q76" s="83"/>
      <c r="S76" s="83"/>
      <c r="T76" s="86"/>
      <c r="U76" s="86"/>
      <c r="V76" s="86"/>
      <c r="W76" s="247">
        <f t="shared" si="4"/>
        <v>0</v>
      </c>
      <c r="X76" s="86"/>
      <c r="Y76" s="86"/>
      <c r="Z76" s="86"/>
    </row>
    <row r="77" spans="1:70" ht="15.6">
      <c r="A77" s="81"/>
      <c r="D77" s="82"/>
      <c r="K77" s="83"/>
      <c r="N77" s="160"/>
      <c r="O77" s="83"/>
      <c r="Q77" s="83"/>
      <c r="S77" s="83"/>
      <c r="T77" s="86"/>
      <c r="U77" s="86"/>
      <c r="V77" s="86"/>
      <c r="W77" s="247">
        <f t="shared" si="4"/>
        <v>0</v>
      </c>
      <c r="X77" s="86"/>
      <c r="Y77" s="86"/>
      <c r="Z77" s="86"/>
    </row>
    <row r="78" spans="1:70" ht="15.6">
      <c r="A78" s="81"/>
      <c r="D78" s="82"/>
      <c r="K78" s="83"/>
      <c r="N78" s="160"/>
      <c r="O78" s="83"/>
      <c r="Q78" s="83"/>
      <c r="S78" s="83"/>
      <c r="T78" s="86"/>
      <c r="U78" s="86"/>
      <c r="V78" s="86"/>
      <c r="W78" s="247">
        <f t="shared" si="4"/>
        <v>0</v>
      </c>
      <c r="X78" s="86"/>
      <c r="Y78" s="86"/>
      <c r="Z78" s="86"/>
    </row>
    <row r="79" spans="1:70" ht="15.6">
      <c r="A79" s="81"/>
      <c r="D79" s="82"/>
      <c r="K79" s="83"/>
      <c r="N79" s="160"/>
      <c r="O79" s="83"/>
      <c r="Q79" s="83"/>
      <c r="S79" s="83"/>
      <c r="T79" s="86"/>
      <c r="U79" s="86"/>
      <c r="V79" s="86"/>
      <c r="W79" s="247">
        <f t="shared" si="4"/>
        <v>0</v>
      </c>
      <c r="X79" s="86"/>
      <c r="Y79" s="86"/>
      <c r="Z79" s="86"/>
    </row>
    <row r="80" spans="1:70">
      <c r="A80" s="81"/>
      <c r="C80" s="86"/>
      <c r="D80" s="87"/>
      <c r="E80" s="86"/>
      <c r="F80" s="86"/>
      <c r="G80" s="86"/>
      <c r="H80" s="86"/>
      <c r="I80" s="86"/>
      <c r="J80" s="86"/>
      <c r="K80" s="88"/>
      <c r="L80" s="86"/>
      <c r="M80" s="86"/>
      <c r="N80" s="165"/>
      <c r="O80" s="88"/>
      <c r="P80" s="86"/>
      <c r="Q80" s="88"/>
      <c r="R80" s="86"/>
      <c r="S80" s="88"/>
      <c r="T80" s="86"/>
      <c r="U80" s="86"/>
      <c r="V80" s="86"/>
      <c r="W80" s="245"/>
      <c r="X80" s="86"/>
      <c r="Y80" s="86"/>
      <c r="Z80" s="86"/>
    </row>
    <row r="81" spans="1:26">
      <c r="A81" s="81"/>
      <c r="C81" s="86"/>
      <c r="D81" s="87"/>
      <c r="E81" s="86"/>
      <c r="F81" s="86"/>
      <c r="G81" s="86"/>
      <c r="H81" s="86"/>
      <c r="I81" s="86"/>
      <c r="J81" s="86"/>
      <c r="K81" s="88"/>
      <c r="L81" s="86"/>
      <c r="M81" s="86"/>
      <c r="N81" s="165"/>
      <c r="O81" s="88"/>
      <c r="P81" s="86"/>
      <c r="Q81" s="88"/>
      <c r="R81" s="86"/>
      <c r="S81" s="88"/>
      <c r="T81" s="86"/>
      <c r="U81" s="86"/>
      <c r="V81" s="86"/>
      <c r="W81" s="245"/>
      <c r="X81" s="86"/>
      <c r="Y81" s="86"/>
      <c r="Z81" s="86"/>
    </row>
    <row r="82" spans="1:26">
      <c r="A82" s="81"/>
      <c r="C82" s="86"/>
      <c r="D82" s="87"/>
      <c r="E82" s="86"/>
      <c r="F82" s="86"/>
      <c r="G82" s="86"/>
      <c r="H82" s="86"/>
      <c r="I82" s="86"/>
      <c r="J82" s="86"/>
      <c r="K82" s="88"/>
      <c r="L82" s="86"/>
      <c r="M82" s="86"/>
      <c r="N82" s="165"/>
      <c r="O82" s="88"/>
      <c r="P82" s="86"/>
      <c r="Q82" s="88"/>
      <c r="R82" s="86"/>
      <c r="S82" s="88"/>
      <c r="T82" s="86"/>
      <c r="U82" s="86"/>
      <c r="V82" s="86"/>
      <c r="W82" s="245"/>
      <c r="X82" s="86"/>
      <c r="Y82" s="86"/>
      <c r="Z82" s="86"/>
    </row>
    <row r="83" spans="1:26">
      <c r="A83" s="81"/>
      <c r="C83" s="86"/>
      <c r="D83" s="87"/>
      <c r="E83" s="86"/>
      <c r="F83" s="86"/>
      <c r="G83" s="86"/>
      <c r="H83" s="86"/>
      <c r="I83" s="86"/>
      <c r="J83" s="86"/>
      <c r="K83" s="88"/>
      <c r="L83" s="86"/>
      <c r="M83" s="86"/>
      <c r="N83" s="165"/>
      <c r="O83" s="88"/>
      <c r="P83" s="86"/>
      <c r="Q83" s="88"/>
      <c r="R83" s="86"/>
      <c r="S83" s="88"/>
      <c r="T83" s="86"/>
      <c r="U83" s="86"/>
      <c r="V83" s="86"/>
      <c r="W83" s="245"/>
      <c r="X83" s="86"/>
      <c r="Y83" s="86"/>
      <c r="Z83" s="86"/>
    </row>
    <row r="84" spans="1:26">
      <c r="A84" s="81"/>
      <c r="C84" s="86"/>
      <c r="D84" s="87"/>
      <c r="E84" s="86"/>
      <c r="F84" s="86"/>
      <c r="G84" s="86"/>
      <c r="H84" s="86"/>
      <c r="I84" s="86"/>
      <c r="J84" s="86"/>
      <c r="K84" s="88"/>
      <c r="L84" s="86"/>
      <c r="M84" s="86"/>
      <c r="N84" s="165"/>
      <c r="O84" s="88"/>
      <c r="P84" s="86"/>
      <c r="Q84" s="88"/>
      <c r="R84" s="86"/>
      <c r="S84" s="88"/>
      <c r="T84" s="86"/>
      <c r="U84" s="86"/>
      <c r="V84" s="86"/>
      <c r="W84" s="245"/>
      <c r="X84" s="86"/>
      <c r="Y84" s="86"/>
      <c r="Z84" s="86"/>
    </row>
    <row r="85" spans="1:26">
      <c r="A85" s="81"/>
      <c r="C85" s="86"/>
      <c r="D85" s="87"/>
      <c r="E85" s="86"/>
      <c r="F85" s="86"/>
      <c r="G85" s="86"/>
      <c r="H85" s="86"/>
      <c r="I85" s="86"/>
      <c r="J85" s="86"/>
      <c r="K85" s="88"/>
      <c r="L85" s="86"/>
      <c r="M85" s="86"/>
      <c r="N85" s="165"/>
      <c r="O85" s="88"/>
      <c r="P85" s="86"/>
      <c r="Q85" s="88"/>
      <c r="R85" s="86"/>
      <c r="S85" s="88"/>
      <c r="T85" s="86"/>
      <c r="U85" s="86"/>
      <c r="V85" s="86"/>
      <c r="W85" s="245"/>
      <c r="X85" s="86"/>
      <c r="Y85" s="86"/>
      <c r="Z85" s="86"/>
    </row>
    <row r="86" spans="1:26">
      <c r="A86" s="81"/>
      <c r="C86" s="86"/>
      <c r="D86" s="87"/>
      <c r="E86" s="86"/>
      <c r="F86" s="86"/>
      <c r="G86" s="86"/>
      <c r="H86" s="86"/>
      <c r="I86" s="86"/>
      <c r="J86" s="86"/>
      <c r="K86" s="88"/>
      <c r="L86" s="86"/>
      <c r="M86" s="86"/>
      <c r="N86" s="165"/>
      <c r="O86" s="88"/>
      <c r="P86" s="86"/>
      <c r="Q86" s="88"/>
      <c r="R86" s="86"/>
      <c r="S86" s="88"/>
      <c r="T86" s="86"/>
      <c r="U86" s="86"/>
      <c r="V86" s="86"/>
      <c r="W86" s="245"/>
      <c r="X86" s="86"/>
      <c r="Y86" s="86"/>
      <c r="Z86" s="86"/>
    </row>
    <row r="87" spans="1:26">
      <c r="A87" s="81"/>
      <c r="C87" s="86"/>
      <c r="D87" s="87"/>
      <c r="E87" s="86"/>
      <c r="F87" s="86"/>
      <c r="G87" s="86"/>
      <c r="H87" s="86"/>
      <c r="I87" s="86"/>
      <c r="J87" s="86"/>
      <c r="K87" s="88"/>
      <c r="L87" s="86"/>
      <c r="M87" s="86"/>
      <c r="N87" s="165"/>
      <c r="O87" s="88"/>
      <c r="P87" s="86"/>
      <c r="Q87" s="88"/>
      <c r="R87" s="86"/>
      <c r="S87" s="88"/>
      <c r="T87" s="86"/>
      <c r="U87" s="86"/>
      <c r="V87" s="86"/>
      <c r="W87" s="245"/>
      <c r="X87" s="86"/>
      <c r="Y87" s="86"/>
      <c r="Z87" s="86"/>
    </row>
    <row r="88" spans="1:26">
      <c r="A88" s="81"/>
      <c r="C88" s="86"/>
      <c r="D88" s="87"/>
      <c r="E88" s="86"/>
      <c r="F88" s="86"/>
      <c r="G88" s="86"/>
      <c r="H88" s="86"/>
      <c r="I88" s="86"/>
      <c r="J88" s="86"/>
      <c r="K88" s="88"/>
      <c r="L88" s="86"/>
      <c r="M88" s="86"/>
      <c r="N88" s="165"/>
      <c r="O88" s="88"/>
      <c r="P88" s="86"/>
      <c r="Q88" s="88"/>
      <c r="R88" s="86"/>
      <c r="S88" s="88"/>
      <c r="T88" s="86"/>
      <c r="U88" s="86"/>
      <c r="V88" s="86"/>
      <c r="W88" s="245"/>
      <c r="X88" s="86"/>
      <c r="Y88" s="86"/>
      <c r="Z88" s="86"/>
    </row>
    <row r="89" spans="1:26">
      <c r="A89" s="81"/>
      <c r="C89" s="86"/>
      <c r="D89" s="87"/>
      <c r="E89" s="86"/>
      <c r="F89" s="86"/>
      <c r="G89" s="86"/>
      <c r="H89" s="86"/>
      <c r="I89" s="86"/>
      <c r="J89" s="86"/>
      <c r="K89" s="88"/>
      <c r="L89" s="86"/>
      <c r="M89" s="86"/>
      <c r="N89" s="165"/>
      <c r="O89" s="88"/>
      <c r="P89" s="86"/>
      <c r="Q89" s="88"/>
      <c r="R89" s="86"/>
      <c r="S89" s="88"/>
      <c r="T89" s="86"/>
      <c r="U89" s="86"/>
      <c r="V89" s="86"/>
      <c r="W89" s="245"/>
      <c r="X89" s="86"/>
      <c r="Y89" s="86"/>
      <c r="Z89" s="86"/>
    </row>
    <row r="90" spans="1:26">
      <c r="A90" s="81"/>
      <c r="C90" s="86"/>
      <c r="D90" s="87"/>
      <c r="E90" s="86"/>
      <c r="F90" s="86"/>
      <c r="G90" s="86"/>
      <c r="H90" s="86"/>
      <c r="I90" s="86"/>
      <c r="J90" s="86"/>
      <c r="K90" s="88"/>
      <c r="L90" s="86"/>
      <c r="M90" s="86"/>
      <c r="N90" s="165"/>
      <c r="O90" s="88"/>
      <c r="P90" s="86"/>
      <c r="Q90" s="88"/>
      <c r="R90" s="86"/>
      <c r="S90" s="88"/>
      <c r="T90" s="86"/>
      <c r="U90" s="86"/>
      <c r="V90" s="86"/>
      <c r="W90" s="245"/>
      <c r="X90" s="86"/>
      <c r="Y90" s="86"/>
      <c r="Z90" s="86"/>
    </row>
    <row r="91" spans="1:26">
      <c r="A91" s="89"/>
      <c r="B91" s="90"/>
      <c r="C91" s="91"/>
      <c r="D91" s="91"/>
      <c r="E91" s="91"/>
      <c r="F91" s="91"/>
      <c r="G91" s="91"/>
      <c r="H91" s="91"/>
      <c r="I91" s="91"/>
      <c r="J91" s="91"/>
      <c r="K91" s="92"/>
      <c r="L91" s="91"/>
      <c r="M91" s="91"/>
      <c r="N91" s="166"/>
      <c r="O91" s="92"/>
      <c r="P91" s="91"/>
      <c r="Q91" s="92"/>
      <c r="R91" s="91"/>
      <c r="S91" s="92"/>
      <c r="T91" s="86"/>
      <c r="U91" s="86"/>
      <c r="V91" s="86"/>
      <c r="W91" s="245"/>
      <c r="X91" s="86"/>
      <c r="Y91" s="86"/>
      <c r="Z91" s="86"/>
    </row>
    <row r="92" spans="1:26" ht="15.6">
      <c r="A92" s="18" t="s">
        <v>128</v>
      </c>
      <c r="B92" s="51"/>
      <c r="C92" s="21" t="s">
        <v>129</v>
      </c>
      <c r="D92" s="21"/>
      <c r="E92" s="21"/>
      <c r="F92" s="21"/>
      <c r="G92" s="21"/>
      <c r="H92" s="43"/>
      <c r="I92" s="43"/>
      <c r="J92" s="11"/>
      <c r="K92" s="11"/>
      <c r="L92" s="11"/>
      <c r="M92" s="11"/>
      <c r="N92" s="11"/>
      <c r="O92" s="11"/>
      <c r="P92" s="11"/>
      <c r="Q92" s="58">
        <f>SUM(Q72:Q91)</f>
        <v>4529472.1998761613</v>
      </c>
      <c r="R92" s="58">
        <f>SUM(R72:R91)</f>
        <v>524692</v>
      </c>
      <c r="S92" s="58">
        <f>ROUND(SUM(S72:S91),2)</f>
        <v>5054164.2</v>
      </c>
      <c r="T92" s="86"/>
      <c r="U92" s="86"/>
      <c r="V92" s="86"/>
      <c r="W92" s="246">
        <f>SUM(W72:W91)</f>
        <v>37155406</v>
      </c>
      <c r="X92" s="86"/>
      <c r="Y92" s="86"/>
      <c r="Z92" s="86"/>
    </row>
    <row r="93" spans="1:26" ht="15.6">
      <c r="A93" s="94"/>
      <c r="B93" s="86"/>
      <c r="C93" s="86"/>
      <c r="D93" s="86"/>
      <c r="E93" s="142">
        <f>SUM(E72:E90)</f>
        <v>37155406</v>
      </c>
      <c r="F93" s="86"/>
      <c r="G93" s="86"/>
      <c r="H93" s="86"/>
      <c r="I93" s="86"/>
      <c r="J93" s="86"/>
      <c r="K93" s="86"/>
      <c r="L93" s="86"/>
      <c r="M93" s="86"/>
      <c r="N93" s="86"/>
      <c r="O93" s="86"/>
      <c r="P93" s="86"/>
      <c r="Q93" s="86"/>
      <c r="R93" s="86"/>
      <c r="S93" s="86"/>
      <c r="T93" s="86"/>
      <c r="U93" s="86"/>
      <c r="V93" s="86"/>
      <c r="W93" s="293">
        <f>+E93-W92</f>
        <v>0</v>
      </c>
      <c r="X93" s="293" t="s">
        <v>242</v>
      </c>
      <c r="Y93" s="86"/>
      <c r="Z93" s="86"/>
    </row>
    <row r="94" spans="1:26" ht="15.6">
      <c r="A94" s="167">
        <v>3</v>
      </c>
      <c r="B94" s="86"/>
      <c r="C94" s="58" t="s">
        <v>365</v>
      </c>
      <c r="D94" s="58"/>
      <c r="E94" s="58"/>
      <c r="F94" s="58"/>
      <c r="G94" s="86"/>
      <c r="H94" s="86"/>
      <c r="I94" s="86"/>
      <c r="J94" s="86"/>
      <c r="K94" s="86"/>
      <c r="L94" s="86"/>
      <c r="M94" s="86"/>
      <c r="N94" s="86"/>
      <c r="O94" s="86"/>
      <c r="P94" s="86"/>
      <c r="Q94" s="58">
        <f>Q92</f>
        <v>4529472.1998761613</v>
      </c>
      <c r="R94" s="86"/>
      <c r="S94" s="86"/>
      <c r="T94" s="86"/>
      <c r="U94" s="86"/>
      <c r="V94" s="86"/>
      <c r="W94" s="294" t="s">
        <v>402</v>
      </c>
      <c r="X94" s="295"/>
      <c r="Y94" s="86"/>
      <c r="Z94" s="86"/>
    </row>
    <row r="95" spans="1:26">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row>
    <row r="96" spans="1:26">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row>
    <row r="97" spans="1:26"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c r="Z97" s="86"/>
    </row>
    <row r="98" spans="1:26"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row r="99" spans="1:26" ht="15.75" customHeight="1">
      <c r="A99" s="97" t="s">
        <v>133</v>
      </c>
      <c r="B99" s="98"/>
      <c r="C99" s="358" t="s">
        <v>381</v>
      </c>
      <c r="D99" s="358"/>
      <c r="E99" s="358"/>
      <c r="F99" s="358"/>
      <c r="G99" s="358"/>
      <c r="H99" s="358"/>
      <c r="I99" s="358"/>
      <c r="J99" s="358"/>
      <c r="K99" s="358"/>
      <c r="L99" s="358"/>
      <c r="M99" s="358"/>
      <c r="N99" s="358"/>
      <c r="O99" s="358"/>
      <c r="P99" s="358"/>
      <c r="Q99" s="358"/>
      <c r="R99" s="358"/>
      <c r="S99" s="358"/>
      <c r="T99" s="86"/>
      <c r="U99" s="86"/>
      <c r="V99" s="86"/>
      <c r="W99" s="86"/>
      <c r="X99" s="86"/>
      <c r="Y99" s="86"/>
      <c r="Z99" s="86"/>
    </row>
    <row r="100" spans="1:26" ht="15.6">
      <c r="A100" s="97" t="s">
        <v>134</v>
      </c>
      <c r="B100" s="98"/>
      <c r="C100" s="358" t="s">
        <v>380</v>
      </c>
      <c r="D100" s="358"/>
      <c r="E100" s="358"/>
      <c r="F100" s="358"/>
      <c r="G100" s="358"/>
      <c r="H100" s="358"/>
      <c r="I100" s="358"/>
      <c r="J100" s="358"/>
      <c r="K100" s="358"/>
      <c r="L100" s="358"/>
      <c r="M100" s="358"/>
      <c r="N100" s="358"/>
      <c r="O100" s="358"/>
      <c r="P100" s="358"/>
      <c r="Q100" s="358"/>
      <c r="R100" s="358"/>
      <c r="S100" s="358"/>
      <c r="T100" s="86"/>
      <c r="U100" s="86"/>
      <c r="V100" s="86"/>
      <c r="W100" s="86"/>
      <c r="X100" s="86"/>
      <c r="Y100" s="86"/>
      <c r="Z100" s="86"/>
    </row>
    <row r="101" spans="1:26" ht="15.6">
      <c r="A101" s="97" t="s">
        <v>135</v>
      </c>
      <c r="B101" s="98"/>
      <c r="C101" s="361" t="s">
        <v>227</v>
      </c>
      <c r="D101" s="361"/>
      <c r="E101" s="361"/>
      <c r="F101" s="361"/>
      <c r="G101" s="361"/>
      <c r="H101" s="361"/>
      <c r="I101" s="361"/>
      <c r="J101" s="361"/>
      <c r="K101" s="361"/>
      <c r="L101" s="361"/>
      <c r="M101" s="361"/>
      <c r="N101" s="361"/>
      <c r="O101" s="361"/>
      <c r="P101" s="361"/>
      <c r="Q101" s="361"/>
      <c r="R101" s="361"/>
      <c r="S101" s="361"/>
      <c r="T101" s="86"/>
      <c r="U101" s="86"/>
      <c r="V101" s="86"/>
      <c r="W101" s="86"/>
      <c r="X101" s="86"/>
      <c r="Y101" s="86"/>
      <c r="Z101" s="86"/>
    </row>
    <row r="102" spans="1:26" ht="15.6">
      <c r="A102" s="97"/>
      <c r="B102" s="98"/>
      <c r="C102" s="180" t="s">
        <v>137</v>
      </c>
      <c r="D102" s="178"/>
      <c r="E102" s="178"/>
      <c r="F102" s="178"/>
      <c r="G102" s="178"/>
      <c r="H102" s="178"/>
      <c r="I102" s="178"/>
      <c r="J102" s="178"/>
      <c r="K102" s="178"/>
      <c r="L102" s="178"/>
      <c r="M102" s="178"/>
      <c r="N102" s="178"/>
      <c r="O102" s="178"/>
      <c r="P102" s="178"/>
      <c r="Q102" s="178"/>
      <c r="R102" s="178"/>
      <c r="S102" s="178"/>
      <c r="T102" s="86"/>
      <c r="U102" s="86"/>
      <c r="V102" s="86"/>
      <c r="W102" s="86"/>
      <c r="X102" s="86"/>
      <c r="Y102" s="86"/>
      <c r="Z102" s="86"/>
    </row>
    <row r="103" spans="1:26" ht="15.6">
      <c r="A103" s="97" t="s">
        <v>138</v>
      </c>
      <c r="B103" s="98"/>
      <c r="C103" s="361" t="s">
        <v>139</v>
      </c>
      <c r="D103" s="361"/>
      <c r="E103" s="361"/>
      <c r="F103" s="361"/>
      <c r="G103" s="361"/>
      <c r="H103" s="361"/>
      <c r="I103" s="361"/>
      <c r="J103" s="361"/>
      <c r="K103" s="361"/>
      <c r="L103" s="361"/>
      <c r="M103" s="361"/>
      <c r="N103" s="361"/>
      <c r="O103" s="361"/>
      <c r="P103" s="361"/>
      <c r="Q103" s="361"/>
      <c r="R103" s="361"/>
      <c r="S103" s="361"/>
      <c r="T103" s="86"/>
      <c r="U103" s="86"/>
      <c r="V103" s="86"/>
      <c r="W103" s="86"/>
      <c r="X103" s="86"/>
      <c r="Y103" s="86"/>
      <c r="Z103" s="86"/>
    </row>
    <row r="104" spans="1:26" ht="15.6">
      <c r="A104" s="99" t="s">
        <v>140</v>
      </c>
      <c r="B104" s="98"/>
      <c r="C104" s="357" t="s">
        <v>379</v>
      </c>
      <c r="D104" s="357"/>
      <c r="E104" s="357"/>
      <c r="F104" s="357"/>
      <c r="G104" s="357"/>
      <c r="H104" s="357"/>
      <c r="I104" s="357"/>
      <c r="J104" s="357"/>
      <c r="K104" s="357"/>
      <c r="L104" s="357"/>
      <c r="M104" s="357"/>
      <c r="N104" s="357"/>
      <c r="O104" s="357"/>
      <c r="P104" s="357"/>
      <c r="Q104" s="357"/>
      <c r="R104" s="357"/>
      <c r="S104" s="357"/>
      <c r="T104" s="86"/>
      <c r="U104" s="86"/>
      <c r="V104" s="86"/>
      <c r="W104" s="86"/>
      <c r="X104" s="86"/>
      <c r="Y104" s="86"/>
      <c r="Z104" s="86"/>
    </row>
    <row r="105" spans="1:26" ht="15.6">
      <c r="A105" s="99" t="s">
        <v>141</v>
      </c>
      <c r="B105" s="98"/>
      <c r="C105" s="357" t="s">
        <v>142</v>
      </c>
      <c r="D105" s="357"/>
      <c r="E105" s="357"/>
      <c r="F105" s="357"/>
      <c r="G105" s="357"/>
      <c r="H105" s="357"/>
      <c r="I105" s="357"/>
      <c r="J105" s="357"/>
      <c r="K105" s="357"/>
      <c r="L105" s="357"/>
      <c r="M105" s="357"/>
      <c r="N105" s="357"/>
      <c r="O105" s="357"/>
      <c r="P105" s="357"/>
      <c r="Q105" s="357"/>
      <c r="R105" s="357"/>
      <c r="S105" s="357"/>
      <c r="T105" s="86"/>
      <c r="U105" s="86"/>
      <c r="V105" s="86"/>
      <c r="W105" s="86"/>
      <c r="X105" s="86"/>
      <c r="Y105" s="86"/>
      <c r="Z105" s="86"/>
    </row>
    <row r="106" spans="1:26" ht="15.6">
      <c r="A106" s="99" t="s">
        <v>143</v>
      </c>
      <c r="B106" s="98"/>
      <c r="C106" s="357" t="s">
        <v>378</v>
      </c>
      <c r="D106" s="357"/>
      <c r="E106" s="357"/>
      <c r="F106" s="357"/>
      <c r="G106" s="357"/>
      <c r="H106" s="357"/>
      <c r="I106" s="357"/>
      <c r="J106" s="357"/>
      <c r="K106" s="357"/>
      <c r="L106" s="357"/>
      <c r="M106" s="357"/>
      <c r="N106" s="357"/>
      <c r="O106" s="357"/>
      <c r="P106" s="357"/>
      <c r="Q106" s="357"/>
      <c r="R106" s="357"/>
      <c r="S106" s="357"/>
      <c r="T106" s="86"/>
      <c r="U106" s="86"/>
      <c r="V106" s="86"/>
      <c r="W106" s="86"/>
      <c r="X106" s="86"/>
      <c r="Y106" s="86"/>
      <c r="Z106" s="86"/>
    </row>
    <row r="107" spans="1:26" ht="15.6">
      <c r="A107" s="100" t="s">
        <v>145</v>
      </c>
      <c r="B107" s="10"/>
      <c r="C107" s="357" t="s">
        <v>146</v>
      </c>
      <c r="D107" s="357"/>
      <c r="E107" s="357"/>
      <c r="F107" s="357"/>
      <c r="G107" s="357"/>
      <c r="H107" s="357"/>
      <c r="I107" s="357"/>
      <c r="J107" s="357"/>
      <c r="K107" s="357"/>
      <c r="L107" s="357"/>
      <c r="M107" s="357"/>
      <c r="N107" s="357"/>
      <c r="O107" s="357"/>
      <c r="P107" s="357"/>
      <c r="Q107" s="357"/>
      <c r="R107" s="357"/>
      <c r="S107" s="357"/>
      <c r="T107" s="86"/>
      <c r="U107" s="86"/>
      <c r="V107" s="86"/>
      <c r="W107" s="86"/>
      <c r="X107" s="86"/>
      <c r="Y107" s="86"/>
      <c r="Z107" s="86"/>
    </row>
    <row r="108" spans="1:26" ht="15.6">
      <c r="A108" s="43" t="s">
        <v>208</v>
      </c>
      <c r="B108" s="86"/>
      <c r="C108" s="182" t="s">
        <v>213</v>
      </c>
      <c r="D108" s="58"/>
      <c r="E108" s="58"/>
      <c r="F108" s="58"/>
      <c r="G108" s="58"/>
      <c r="H108" s="58"/>
      <c r="I108" s="58"/>
      <c r="J108" s="58"/>
      <c r="K108" s="58"/>
      <c r="L108" s="58"/>
      <c r="M108" s="58"/>
      <c r="N108" s="58"/>
      <c r="O108" s="58"/>
      <c r="P108" s="58"/>
      <c r="Q108" s="58"/>
      <c r="R108" s="58"/>
      <c r="S108" s="58"/>
      <c r="T108" s="86"/>
      <c r="U108" s="86"/>
      <c r="V108" s="86"/>
      <c r="W108" s="86"/>
      <c r="X108" s="86"/>
      <c r="Y108" s="86"/>
      <c r="Z108" s="86"/>
    </row>
    <row r="109" spans="1:26" ht="15.6">
      <c r="A109" s="43" t="s">
        <v>214</v>
      </c>
      <c r="B109" s="168"/>
      <c r="C109" s="182" t="s">
        <v>215</v>
      </c>
      <c r="D109" s="181"/>
      <c r="E109" s="24"/>
      <c r="F109" s="24"/>
      <c r="G109" s="56"/>
      <c r="H109" s="43"/>
      <c r="I109" s="43"/>
      <c r="J109" s="11"/>
      <c r="K109" s="11"/>
      <c r="L109" s="58"/>
      <c r="M109" s="58"/>
      <c r="N109" s="58"/>
      <c r="O109" s="38"/>
      <c r="P109" s="58"/>
      <c r="Q109" s="58"/>
      <c r="R109" s="11"/>
      <c r="S109" s="179"/>
      <c r="T109" s="86"/>
      <c r="U109" s="86"/>
      <c r="V109" s="86"/>
      <c r="W109" s="86"/>
      <c r="X109" s="86"/>
      <c r="Y109" s="86"/>
      <c r="Z109" s="86"/>
    </row>
    <row r="110" spans="1:26" ht="15.6">
      <c r="A110" s="43" t="s">
        <v>216</v>
      </c>
      <c r="B110" s="168"/>
      <c r="C110" s="182" t="s">
        <v>217</v>
      </c>
      <c r="D110" s="181"/>
      <c r="E110" s="24"/>
      <c r="F110" s="24"/>
      <c r="G110" s="56"/>
      <c r="H110" s="43"/>
      <c r="I110" s="43"/>
      <c r="J110" s="11"/>
      <c r="K110" s="11"/>
      <c r="L110" s="58"/>
      <c r="M110" s="58"/>
      <c r="N110" s="58"/>
      <c r="O110" s="38"/>
      <c r="P110" s="58"/>
      <c r="Q110" s="58"/>
      <c r="R110" s="11"/>
      <c r="S110" s="36"/>
      <c r="T110" s="86"/>
      <c r="U110" s="86"/>
      <c r="V110" s="86"/>
      <c r="W110" s="86"/>
      <c r="X110" s="86"/>
      <c r="Y110" s="86"/>
      <c r="Z110" s="86"/>
    </row>
    <row r="111" spans="1:26" ht="15.6">
      <c r="A111" s="43" t="s">
        <v>218</v>
      </c>
      <c r="B111" s="168"/>
      <c r="C111" s="182" t="s">
        <v>219</v>
      </c>
      <c r="D111" s="181"/>
      <c r="E111" s="24"/>
      <c r="F111" s="24"/>
      <c r="G111" s="56"/>
      <c r="H111" s="58"/>
      <c r="I111" s="58"/>
      <c r="J111" s="58"/>
      <c r="K111" s="58"/>
      <c r="L111" s="58"/>
      <c r="M111" s="58"/>
      <c r="N111" s="58"/>
      <c r="O111" s="58"/>
      <c r="P111" s="58"/>
      <c r="Q111" s="58"/>
      <c r="R111" s="58"/>
      <c r="S111" s="58"/>
      <c r="T111" s="86"/>
      <c r="U111" s="86"/>
      <c r="V111" s="86"/>
      <c r="W111" s="86"/>
      <c r="X111" s="86"/>
      <c r="Y111" s="86"/>
      <c r="Z111" s="86"/>
    </row>
    <row r="112" spans="1:2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3:2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3:2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3:2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3:2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3:2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3:2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3:2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3:2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3:2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3:2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3:2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3:2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3:2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3:2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3:2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3:2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3:2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3:2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3:2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3:2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3:2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3:2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3:2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3:2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3:2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3:2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3:2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3:2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3:2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3:2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3:2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3:2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3:2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3:2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3:2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3:2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3:2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3:2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3:2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3:2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3:2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3:2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3:2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3:2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3:2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3:2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3:2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3:2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3:2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3:2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3:2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3:2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3:2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3:2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3:2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3:2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3:2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3:2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3:2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3:2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3:2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3:2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3:2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3:2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3:2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3:2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3:2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3:2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3:2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3:2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3:2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3:2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3:2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3:2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3:2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3:2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3:2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3:2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3:2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3:2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3:2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3:2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3:2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3:2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3:2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3:2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3:2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3:2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3:2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3:2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3:2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3:2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3:2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3:2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3:2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3:2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3:2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3:2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3:2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3:2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3:2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3:2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3:2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3:2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3:2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3:2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3:2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3:2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spans="3:2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spans="3:2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spans="3:2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row>
    <row r="224" spans="3:2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row>
    <row r="225" spans="3:2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row>
    <row r="226" spans="3:2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row>
    <row r="227" spans="3:2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row>
    <row r="228" spans="3:2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row>
    <row r="229" spans="3:2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row>
    <row r="230" spans="3:2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row>
    <row r="231" spans="3:2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row>
    <row r="232" spans="3:2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row>
    <row r="233" spans="3:2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row>
    <row r="234" spans="3:2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row>
    <row r="235" spans="3:2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row>
    <row r="236" spans="3:2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row>
    <row r="237" spans="3:2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row>
    <row r="238" spans="3:2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row>
    <row r="239" spans="3:2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row>
    <row r="240" spans="3:2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row>
    <row r="241" spans="3:2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spans="3:2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spans="3:2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spans="3:2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spans="3:2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spans="3:2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spans="3:2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spans="3:2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spans="3:2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spans="3:2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spans="3:2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spans="3:2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spans="3:2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spans="3:2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spans="3:2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spans="3:2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spans="3:2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spans="3:2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spans="3:2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spans="3:2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spans="3:2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spans="3:2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spans="3:2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spans="3:2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spans="3:2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spans="3:2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spans="3:2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spans="3:2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spans="3:2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spans="3:2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spans="3:2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spans="3:2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spans="3:2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spans="3:2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spans="3:2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spans="3:2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spans="3:2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spans="3:2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spans="3:2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spans="3:2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spans="3:2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spans="3:2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spans="3:2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spans="3:2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spans="3:2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spans="3:2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spans="3:2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spans="3:2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spans="3:2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spans="3:2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row>
    <row r="291" spans="3:2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row>
    <row r="292" spans="3:2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row>
    <row r="293" spans="3:2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row>
    <row r="294" spans="3:2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row>
    <row r="295" spans="3:2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row>
    <row r="296" spans="3:2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row>
    <row r="297" spans="3:2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row>
    <row r="298" spans="3:2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row>
    <row r="299" spans="3:26">
      <c r="C299" s="86"/>
      <c r="D299" s="86"/>
      <c r="E299" s="86"/>
      <c r="F299" s="86"/>
      <c r="G299" s="86"/>
      <c r="H299" s="86"/>
      <c r="I299" s="86"/>
      <c r="J299" s="86"/>
      <c r="K299" s="86"/>
      <c r="L299" s="86"/>
      <c r="M299" s="86"/>
      <c r="N299" s="86"/>
      <c r="O299" s="86"/>
      <c r="P299" s="86"/>
      <c r="Q299" s="86"/>
      <c r="R299" s="86"/>
      <c r="S299" s="86"/>
    </row>
    <row r="300" spans="3:26">
      <c r="C300" s="86"/>
      <c r="D300" s="86"/>
      <c r="E300" s="86"/>
      <c r="F300" s="86"/>
      <c r="G300" s="86"/>
      <c r="H300" s="86"/>
      <c r="I300" s="86"/>
      <c r="J300" s="86"/>
      <c r="K300" s="86"/>
      <c r="L300" s="86"/>
      <c r="M300" s="86"/>
      <c r="N300" s="86"/>
      <c r="O300" s="86"/>
      <c r="P300" s="86"/>
      <c r="Q300" s="86"/>
      <c r="R300" s="86"/>
      <c r="S300" s="86"/>
    </row>
    <row r="301" spans="3:26">
      <c r="C301" s="86"/>
      <c r="D301" s="86"/>
      <c r="E301" s="86"/>
      <c r="F301" s="86"/>
      <c r="G301" s="86"/>
      <c r="H301" s="86"/>
      <c r="I301" s="86"/>
      <c r="J301" s="86"/>
      <c r="K301" s="86"/>
      <c r="L301" s="86"/>
      <c r="M301" s="86"/>
      <c r="N301" s="86"/>
      <c r="O301" s="86"/>
      <c r="P301" s="86"/>
      <c r="Q301" s="86"/>
      <c r="R301" s="86"/>
      <c r="S301" s="86"/>
    </row>
    <row r="302" spans="3:26">
      <c r="C302" s="86"/>
      <c r="D302" s="86"/>
      <c r="E302" s="86"/>
      <c r="F302" s="86"/>
      <c r="G302" s="86"/>
      <c r="H302" s="86"/>
      <c r="I302" s="86"/>
      <c r="J302" s="86"/>
      <c r="K302" s="86"/>
      <c r="L302" s="86"/>
      <c r="M302" s="86"/>
      <c r="N302" s="86"/>
      <c r="O302" s="86"/>
      <c r="P302" s="86"/>
      <c r="Q302" s="86"/>
      <c r="R302" s="86"/>
      <c r="S302" s="86"/>
    </row>
    <row r="303" spans="3:26">
      <c r="C303" s="86"/>
      <c r="D303" s="86"/>
      <c r="E303" s="86"/>
      <c r="F303" s="86"/>
      <c r="G303" s="86"/>
      <c r="H303" s="86"/>
      <c r="I303" s="86"/>
      <c r="J303" s="86"/>
      <c r="K303" s="86"/>
      <c r="L303" s="86"/>
      <c r="M303" s="86"/>
      <c r="N303" s="86"/>
      <c r="O303" s="86"/>
      <c r="P303" s="86"/>
      <c r="Q303" s="86"/>
      <c r="R303" s="86"/>
      <c r="S303" s="86"/>
    </row>
    <row r="304" spans="3:26">
      <c r="C304" s="86"/>
      <c r="D304" s="86"/>
      <c r="E304" s="86"/>
      <c r="F304" s="86"/>
      <c r="G304" s="86"/>
      <c r="H304" s="86"/>
      <c r="I304" s="86"/>
      <c r="J304" s="86"/>
      <c r="K304" s="86"/>
      <c r="L304" s="86"/>
      <c r="M304" s="86"/>
      <c r="N304" s="86"/>
      <c r="O304" s="86"/>
      <c r="P304" s="86"/>
      <c r="Q304" s="86"/>
      <c r="R304" s="86"/>
      <c r="S304" s="86"/>
    </row>
    <row r="305" spans="3:19">
      <c r="C305" s="86"/>
      <c r="D305" s="86"/>
      <c r="E305" s="86"/>
      <c r="F305" s="86"/>
      <c r="G305" s="86"/>
      <c r="H305" s="86"/>
      <c r="I305" s="86"/>
      <c r="J305" s="86"/>
      <c r="K305" s="86"/>
      <c r="L305" s="86"/>
      <c r="M305" s="86"/>
      <c r="N305" s="86"/>
      <c r="O305" s="86"/>
      <c r="P305" s="86"/>
      <c r="Q305" s="86"/>
      <c r="R305" s="86"/>
      <c r="S305" s="86"/>
    </row>
    <row r="306" spans="3:19">
      <c r="C306" s="86"/>
      <c r="D306" s="86"/>
      <c r="E306" s="86"/>
      <c r="F306" s="86"/>
      <c r="G306" s="86"/>
      <c r="H306" s="86"/>
      <c r="I306" s="86"/>
      <c r="J306" s="86"/>
      <c r="K306" s="86"/>
      <c r="L306" s="86"/>
      <c r="M306" s="86"/>
      <c r="N306" s="86"/>
      <c r="O306" s="86"/>
      <c r="P306" s="86"/>
      <c r="Q306" s="86"/>
      <c r="R306" s="86"/>
      <c r="S306" s="86"/>
    </row>
  </sheetData>
  <mergeCells count="8">
    <mergeCell ref="C106:S106"/>
    <mergeCell ref="C107:S107"/>
    <mergeCell ref="C99:S99"/>
    <mergeCell ref="C100:S100"/>
    <mergeCell ref="C101:S101"/>
    <mergeCell ref="C103:S103"/>
    <mergeCell ref="C104:S104"/>
    <mergeCell ref="C105:S105"/>
  </mergeCells>
  <pageMargins left="0.45" right="0.2" top="0.5" bottom="0.5" header="0.3" footer="0.3"/>
  <pageSetup scale="59" fitToHeight="0" orientation="landscape" r:id="rId1"/>
  <headerFooter>
    <oddHeader>&amp;L&amp;"-,Bold"MidAmerican Energy Company Attachment 1-1i&amp;REffective January 1, 2017</oddHeader>
    <oddFooter>&amp;L&amp;D&amp;T&amp;R&amp;Z&amp;F</oddFooter>
  </headerFooter>
  <rowBreaks count="1" manualBreakCount="1">
    <brk id="59"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307"/>
  <sheetViews>
    <sheetView zoomScale="70" zoomScaleNormal="70" zoomScaleSheetLayoutView="55" workbookViewId="0">
      <selection activeCell="O17" sqref="O17"/>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6.10937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7.6640625" style="1" customWidth="1"/>
    <col min="18" max="18" width="17.88671875" style="1" customWidth="1"/>
    <col min="19" max="19" width="2.44140625" style="1" customWidth="1"/>
    <col min="20" max="20" width="16.6640625" style="1" customWidth="1"/>
    <col min="21" max="21" width="9.109375" style="1"/>
    <col min="22" max="22" width="24.44140625" style="1" bestFit="1" customWidth="1"/>
    <col min="23" max="23" width="11.88671875" style="1" customWidth="1"/>
    <col min="24" max="16384" width="9.109375" style="1"/>
  </cols>
  <sheetData>
    <row r="1" spans="1:69">
      <c r="R1" s="2"/>
    </row>
    <row r="2" spans="1:69">
      <c r="R2" s="2"/>
    </row>
    <row r="4" spans="1:69" ht="15.6">
      <c r="R4" s="213" t="s">
        <v>0</v>
      </c>
    </row>
    <row r="5" spans="1:69" ht="15.6">
      <c r="C5" s="3" t="s">
        <v>1</v>
      </c>
      <c r="D5" s="3"/>
      <c r="E5" s="3"/>
      <c r="F5" s="3"/>
      <c r="G5" s="3"/>
      <c r="H5" s="3"/>
      <c r="I5" s="3"/>
      <c r="J5" s="4" t="s">
        <v>2</v>
      </c>
      <c r="K5" s="4"/>
      <c r="L5" s="3"/>
      <c r="M5" s="3"/>
      <c r="N5" s="3"/>
      <c r="O5" s="5"/>
      <c r="Q5" s="6"/>
      <c r="R5" s="285" t="s">
        <v>500</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236</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1390284306</v>
      </c>
      <c r="K18" s="11"/>
      <c r="L18" s="194"/>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472</v>
      </c>
      <c r="I19" s="30"/>
      <c r="J19" s="32">
        <v>483129299</v>
      </c>
      <c r="K19" s="33"/>
      <c r="L19" s="194"/>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907155007</v>
      </c>
      <c r="K20" s="35"/>
      <c r="L20" s="194"/>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J21" s="194"/>
      <c r="K21" s="194"/>
      <c r="L21" s="194"/>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43689239</v>
      </c>
      <c r="K23" s="11"/>
      <c r="L23" s="194"/>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48822827</v>
      </c>
      <c r="K24" s="11"/>
      <c r="L24" s="194"/>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31628598</v>
      </c>
      <c r="K25" s="11"/>
      <c r="L25" s="194"/>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0</v>
      </c>
      <c r="K26" s="33"/>
      <c r="L26" s="194"/>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17194229</v>
      </c>
      <c r="K27" s="11"/>
      <c r="L27" s="194"/>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L28" s="194"/>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v>4</v>
      </c>
      <c r="C29" s="27" t="s">
        <v>39</v>
      </c>
      <c r="D29" s="27"/>
      <c r="E29" s="27"/>
      <c r="F29" s="27"/>
      <c r="G29" s="21"/>
      <c r="H29" s="30" t="s">
        <v>40</v>
      </c>
      <c r="I29" s="30"/>
      <c r="J29" s="36">
        <f>IF(J27=0,0,J27/J19)</f>
        <v>3.5589290559668585E-2</v>
      </c>
      <c r="K29" s="36"/>
      <c r="L29" s="37">
        <f>J29</f>
        <v>3.5589290559668585E-2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L30" s="194"/>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L31" s="194"/>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197"/>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26495010</v>
      </c>
      <c r="K33" s="38"/>
      <c r="L33" s="197"/>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1.9057260364413551E-2</v>
      </c>
      <c r="K34" s="38"/>
      <c r="L34" s="197">
        <f>J34</f>
        <v>1.9057260364413551E-2</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197"/>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6548018</v>
      </c>
      <c r="K37" s="11"/>
      <c r="L37" s="194"/>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4.7098409812589802E-3</v>
      </c>
      <c r="K38" s="38"/>
      <c r="L38" s="197">
        <f>J38</f>
        <v>4.7098409812589802E-3</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197"/>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t="s">
        <v>56</v>
      </c>
      <c r="C41" s="21" t="s">
        <v>57</v>
      </c>
      <c r="D41" s="21"/>
      <c r="E41" s="21"/>
      <c r="F41" s="21"/>
      <c r="G41" s="21"/>
      <c r="H41" s="30" t="s">
        <v>58</v>
      </c>
      <c r="I41" s="30"/>
      <c r="J41" s="31">
        <v>6276921</v>
      </c>
      <c r="K41" s="11"/>
      <c r="L41" s="194"/>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4" t="s">
        <v>59</v>
      </c>
      <c r="C42" s="21" t="s">
        <v>60</v>
      </c>
      <c r="D42" s="21"/>
      <c r="E42" s="21"/>
      <c r="F42" s="21"/>
      <c r="G42" s="21"/>
      <c r="H42" s="30" t="s">
        <v>61</v>
      </c>
      <c r="I42" s="30"/>
      <c r="J42" s="38">
        <f>IF(J41=0,0,J41/J18)</f>
        <v>4.5148470517223831E-3</v>
      </c>
      <c r="K42" s="38"/>
      <c r="L42" s="197">
        <f>J42</f>
        <v>4.5148470517223831E-3</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2.8281948397394913E-2</v>
      </c>
      <c r="K44" s="49"/>
      <c r="L44" s="49">
        <f>L34+L38+L42</f>
        <v>2.8281948397394913E-2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33876622</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3.7343807550631755E-2</v>
      </c>
      <c r="K48" s="38"/>
      <c r="L48" s="197">
        <f>J48</f>
        <v>3.7343807550631755E-2</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J50" s="194"/>
      <c r="K50" s="194"/>
      <c r="L50" s="194"/>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71981601</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7.9348733617252684E-2</v>
      </c>
      <c r="K52" s="54"/>
      <c r="L52" s="197">
        <f>J52</f>
        <v>7.9348733617252684E-2</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0.11669254116788444</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J55" s="194"/>
      <c r="K55" s="194"/>
      <c r="L55" s="194"/>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3"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12/31/2017</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43" t="str">
        <f>J8</f>
        <v>Northern Indiana Public Service Co.</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6"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469</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2"/>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3" t="s">
        <v>20</v>
      </c>
      <c r="B72" s="194"/>
      <c r="C72" s="194" t="s">
        <v>229</v>
      </c>
      <c r="D72" s="207">
        <v>2202</v>
      </c>
      <c r="E72" s="196">
        <v>133225447</v>
      </c>
      <c r="F72" s="196">
        <v>0</v>
      </c>
      <c r="G72" s="197">
        <f>$L$29</f>
        <v>3.5589290559668585E-2</v>
      </c>
      <c r="H72" s="198">
        <f>F72*G72</f>
        <v>0</v>
      </c>
      <c r="I72" s="197">
        <f>$L$44</f>
        <v>2.8281948397394913E-2</v>
      </c>
      <c r="J72" s="194">
        <f>E72*I72</f>
        <v>3767875.2172738709</v>
      </c>
      <c r="K72" s="199">
        <f>H72+J72</f>
        <v>3767875.2172738709</v>
      </c>
      <c r="L72" s="198">
        <f>E72-F72</f>
        <v>133225447</v>
      </c>
      <c r="M72" s="197">
        <f>$L$54</f>
        <v>0.11669254116788444</v>
      </c>
      <c r="N72" s="208">
        <f>L72*M72</f>
        <v>15546415.958657306</v>
      </c>
      <c r="O72" s="196">
        <v>0</v>
      </c>
      <c r="P72" s="209">
        <f>K72+N72+O72</f>
        <v>19314291.175931178</v>
      </c>
      <c r="Q72" s="210">
        <v>773216</v>
      </c>
      <c r="R72" s="211">
        <f>P72+Q72</f>
        <v>20087507.175931178</v>
      </c>
      <c r="S72" s="86"/>
      <c r="T72" s="86"/>
      <c r="U72" s="86"/>
      <c r="V72" s="248">
        <f>E72-133225447</f>
        <v>0</v>
      </c>
      <c r="W72" s="86"/>
      <c r="X72" s="86"/>
      <c r="Y72" s="86"/>
    </row>
    <row r="73" spans="1:69" ht="15.6">
      <c r="A73" s="193" t="s">
        <v>126</v>
      </c>
      <c r="B73" s="194"/>
      <c r="C73" s="194" t="s">
        <v>229</v>
      </c>
      <c r="D73" s="207">
        <v>3203</v>
      </c>
      <c r="E73" s="196">
        <v>283922282</v>
      </c>
      <c r="F73" s="196">
        <v>898386</v>
      </c>
      <c r="G73" s="197">
        <f t="shared" ref="G73:G74" si="0">$L$29</f>
        <v>3.5589290559668585E-2</v>
      </c>
      <c r="H73" s="198">
        <f>F73*G73</f>
        <v>31972.920388738421</v>
      </c>
      <c r="I73" s="197">
        <f t="shared" ref="I73:I74" si="1">$L$44</f>
        <v>2.8281948397394913E-2</v>
      </c>
      <c r="J73" s="194">
        <f>E73*I73</f>
        <v>8029875.3283946067</v>
      </c>
      <c r="K73" s="199">
        <f>H73+J73</f>
        <v>8061848.2487833453</v>
      </c>
      <c r="L73" s="198">
        <f>E73-F73</f>
        <v>283023896</v>
      </c>
      <c r="M73" s="197">
        <f t="shared" ref="M73:M74" si="2">$L$54</f>
        <v>0.11669254116788444</v>
      </c>
      <c r="N73" s="208">
        <f>L73*M73</f>
        <v>33026777.635475043</v>
      </c>
      <c r="O73" s="196">
        <v>255298</v>
      </c>
      <c r="P73" s="209">
        <f>K73+N73+O73</f>
        <v>41343923.884258389</v>
      </c>
      <c r="Q73" s="210">
        <v>-624273</v>
      </c>
      <c r="R73" s="211">
        <f>P73+Q73</f>
        <v>40719650.884258389</v>
      </c>
      <c r="S73" s="86"/>
      <c r="T73" s="86"/>
      <c r="U73" s="86"/>
      <c r="V73" s="248">
        <f>E73-272007734</f>
        <v>11914548</v>
      </c>
      <c r="W73" s="86"/>
      <c r="X73" s="86"/>
      <c r="Y73" s="86"/>
    </row>
    <row r="74" spans="1:69" ht="15.6">
      <c r="A74" s="193" t="s">
        <v>127</v>
      </c>
      <c r="B74" s="194"/>
      <c r="C74" s="194"/>
      <c r="D74" s="207"/>
      <c r="E74" s="196">
        <v>0</v>
      </c>
      <c r="F74" s="196">
        <v>0</v>
      </c>
      <c r="G74" s="197">
        <f t="shared" si="0"/>
        <v>3.5589290559668585E-2</v>
      </c>
      <c r="H74" s="198">
        <f>F74*G74</f>
        <v>0</v>
      </c>
      <c r="I74" s="197">
        <f t="shared" si="1"/>
        <v>2.8281948397394913E-2</v>
      </c>
      <c r="J74" s="194">
        <f>E74*I74</f>
        <v>0</v>
      </c>
      <c r="K74" s="199">
        <f>H74+J74</f>
        <v>0</v>
      </c>
      <c r="L74" s="198">
        <f>E74-F74</f>
        <v>0</v>
      </c>
      <c r="M74" s="197">
        <f t="shared" si="2"/>
        <v>0.11669254116788444</v>
      </c>
      <c r="N74" s="208">
        <f>L74*M74</f>
        <v>0</v>
      </c>
      <c r="O74" s="196">
        <v>0</v>
      </c>
      <c r="P74" s="209">
        <f>K74+N74+O74</f>
        <v>0</v>
      </c>
      <c r="Q74" s="212">
        <v>0</v>
      </c>
      <c r="R74" s="211">
        <f>P74+Q74</f>
        <v>0</v>
      </c>
      <c r="S74" s="86"/>
      <c r="T74" s="86"/>
      <c r="U74" s="86"/>
      <c r="V74" s="247">
        <f t="shared" ref="V74:V79" si="3">+E74</f>
        <v>0</v>
      </c>
      <c r="W74" s="86"/>
      <c r="X74" s="86"/>
      <c r="Y74" s="86"/>
    </row>
    <row r="75" spans="1:69" ht="15.6">
      <c r="A75" s="81"/>
      <c r="D75" s="82"/>
      <c r="K75" s="83"/>
      <c r="N75" s="83"/>
      <c r="P75" s="83"/>
      <c r="R75" s="83"/>
      <c r="S75" s="86"/>
      <c r="T75" s="86"/>
      <c r="U75" s="86"/>
      <c r="V75" s="247">
        <f t="shared" si="3"/>
        <v>0</v>
      </c>
      <c r="W75" s="86"/>
      <c r="X75" s="86"/>
      <c r="Y75" s="86"/>
    </row>
    <row r="76" spans="1:69" ht="15.6">
      <c r="A76" s="81"/>
      <c r="D76" s="82"/>
      <c r="K76" s="83"/>
      <c r="N76" s="83"/>
      <c r="P76" s="83"/>
      <c r="R76" s="83"/>
      <c r="S76" s="86"/>
      <c r="T76" s="86"/>
      <c r="U76" s="86"/>
      <c r="V76" s="247">
        <f t="shared" si="3"/>
        <v>0</v>
      </c>
      <c r="W76" s="86"/>
      <c r="X76" s="86"/>
      <c r="Y76" s="86"/>
    </row>
    <row r="77" spans="1:69" ht="15.6">
      <c r="A77" s="81"/>
      <c r="D77" s="82"/>
      <c r="K77" s="83"/>
      <c r="N77" s="83"/>
      <c r="P77" s="83"/>
      <c r="R77" s="83"/>
      <c r="S77" s="86"/>
      <c r="T77" s="86"/>
      <c r="U77" s="86"/>
      <c r="V77" s="247">
        <f t="shared" si="3"/>
        <v>0</v>
      </c>
      <c r="W77" s="86"/>
      <c r="X77" s="86"/>
      <c r="Y77" s="86"/>
    </row>
    <row r="78" spans="1:69" ht="15.6">
      <c r="A78" s="81"/>
      <c r="D78" s="82"/>
      <c r="K78" s="83"/>
      <c r="N78" s="83"/>
      <c r="P78" s="83"/>
      <c r="R78" s="83"/>
      <c r="S78" s="86"/>
      <c r="T78" s="86"/>
      <c r="U78" s="86"/>
      <c r="V78" s="247">
        <f t="shared" si="3"/>
        <v>0</v>
      </c>
      <c r="W78" s="86"/>
      <c r="X78" s="86"/>
      <c r="Y78" s="86"/>
    </row>
    <row r="79" spans="1:69" ht="15.6">
      <c r="A79" s="81"/>
      <c r="D79" s="82"/>
      <c r="K79" s="83"/>
      <c r="N79" s="83"/>
      <c r="P79" s="83"/>
      <c r="R79" s="83"/>
      <c r="S79" s="86"/>
      <c r="T79" s="86"/>
      <c r="U79" s="86"/>
      <c r="V79" s="247">
        <f t="shared" si="3"/>
        <v>0</v>
      </c>
      <c r="W79" s="86"/>
      <c r="X79" s="86"/>
      <c r="Y79" s="86"/>
    </row>
    <row r="80" spans="1:69">
      <c r="A80" s="81"/>
      <c r="C80" s="86"/>
      <c r="D80" s="87"/>
      <c r="E80" s="86"/>
      <c r="F80" s="86"/>
      <c r="G80" s="86"/>
      <c r="H80" s="86"/>
      <c r="I80" s="86"/>
      <c r="J80" s="86"/>
      <c r="K80" s="88"/>
      <c r="L80" s="86"/>
      <c r="M80" s="86"/>
      <c r="N80" s="88"/>
      <c r="O80" s="86"/>
      <c r="P80" s="88"/>
      <c r="Q80" s="86"/>
      <c r="R80" s="88"/>
      <c r="S80" s="86"/>
      <c r="T80" s="86"/>
      <c r="U80" s="86"/>
      <c r="V80" s="245"/>
      <c r="W80" s="86"/>
      <c r="X80" s="86"/>
      <c r="Y80" s="86"/>
    </row>
    <row r="81" spans="1:25">
      <c r="A81" s="81"/>
      <c r="C81" s="86"/>
      <c r="D81" s="87"/>
      <c r="E81" s="86"/>
      <c r="F81" s="86"/>
      <c r="G81" s="86"/>
      <c r="H81" s="86"/>
      <c r="I81" s="86"/>
      <c r="J81" s="86"/>
      <c r="K81" s="88"/>
      <c r="L81" s="86"/>
      <c r="M81" s="86"/>
      <c r="N81" s="88"/>
      <c r="O81" s="86"/>
      <c r="P81" s="88"/>
      <c r="Q81" s="86"/>
      <c r="R81" s="88"/>
      <c r="S81" s="86"/>
      <c r="T81" s="86"/>
      <c r="U81" s="86"/>
      <c r="V81" s="245"/>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5"/>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5"/>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5"/>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5"/>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5"/>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5"/>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5"/>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5"/>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5"/>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5"/>
      <c r="W91" s="86"/>
      <c r="X91" s="86"/>
      <c r="Y91" s="86"/>
    </row>
    <row r="92" spans="1:25" ht="15.6">
      <c r="A92" s="18" t="s">
        <v>128</v>
      </c>
      <c r="B92" s="51"/>
      <c r="C92" s="21" t="s">
        <v>129</v>
      </c>
      <c r="D92" s="21"/>
      <c r="E92" s="21"/>
      <c r="F92" s="21"/>
      <c r="G92" s="21"/>
      <c r="H92" s="43"/>
      <c r="I92" s="43"/>
      <c r="J92" s="11"/>
      <c r="K92" s="11"/>
      <c r="L92" s="11"/>
      <c r="M92" s="11"/>
      <c r="N92" s="11"/>
      <c r="O92" s="11"/>
      <c r="P92" s="93">
        <f>SUM(P72:P91)</f>
        <v>60658215.060189568</v>
      </c>
      <c r="Q92" s="93">
        <f>SUM(Q72:Q91)</f>
        <v>148943</v>
      </c>
      <c r="R92" s="93">
        <f>ROUND(SUM(R72:R91),2)</f>
        <v>60807158.060000002</v>
      </c>
      <c r="S92" s="86"/>
      <c r="T92" s="86"/>
      <c r="U92" s="86"/>
      <c r="V92" s="246">
        <f>SUM(V72:V91)</f>
        <v>11914548</v>
      </c>
      <c r="W92" s="86"/>
      <c r="X92" s="86"/>
      <c r="Y92" s="86"/>
    </row>
    <row r="93" spans="1:25" ht="15.6">
      <c r="A93" s="94"/>
      <c r="B93" s="86"/>
      <c r="C93" s="86"/>
      <c r="D93" s="86"/>
      <c r="E93" s="142">
        <f>SUM(E72:E90)</f>
        <v>417147729</v>
      </c>
      <c r="F93" s="86"/>
      <c r="G93" s="86"/>
      <c r="H93" s="86"/>
      <c r="I93" s="86"/>
      <c r="J93" s="86"/>
      <c r="K93" s="86"/>
      <c r="L93" s="86"/>
      <c r="M93" s="86"/>
      <c r="N93" s="86"/>
      <c r="O93" s="86"/>
      <c r="P93" s="86"/>
      <c r="Q93" s="86"/>
      <c r="R93" s="86"/>
      <c r="S93" s="86"/>
      <c r="T93" s="86"/>
      <c r="U93" s="86"/>
      <c r="V93" s="293">
        <f>+E93-V92</f>
        <v>405233181</v>
      </c>
      <c r="W93" s="293" t="s">
        <v>242</v>
      </c>
      <c r="X93" s="86"/>
      <c r="Y93" s="86"/>
    </row>
    <row r="94" spans="1:25" ht="15.6">
      <c r="A94" s="95">
        <v>3</v>
      </c>
      <c r="B94" s="86"/>
      <c r="C94" s="58" t="s">
        <v>130</v>
      </c>
      <c r="D94" s="58"/>
      <c r="E94" s="58"/>
      <c r="F94" s="58"/>
      <c r="G94" s="86"/>
      <c r="H94" s="86"/>
      <c r="I94" s="86"/>
      <c r="J94" s="86"/>
      <c r="K94" s="86"/>
      <c r="L94" s="86"/>
      <c r="M94" s="86"/>
      <c r="N94" s="86"/>
      <c r="O94" s="86"/>
      <c r="P94" s="93">
        <f>P92</f>
        <v>60658215.060189568</v>
      </c>
      <c r="Q94" s="86"/>
      <c r="R94" s="86"/>
      <c r="S94" s="86"/>
      <c r="T94" s="86"/>
      <c r="U94" s="86"/>
      <c r="V94" s="294" t="s">
        <v>402</v>
      </c>
      <c r="W94" s="295"/>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c r="A99" s="97" t="s">
        <v>133</v>
      </c>
      <c r="B99" s="98"/>
      <c r="C99" s="358" t="s">
        <v>474</v>
      </c>
      <c r="D99" s="358"/>
      <c r="E99" s="358"/>
      <c r="F99" s="358"/>
      <c r="G99" s="358"/>
      <c r="H99" s="358"/>
      <c r="I99" s="358"/>
      <c r="J99" s="358"/>
      <c r="K99" s="358"/>
      <c r="L99" s="358"/>
      <c r="M99" s="358"/>
      <c r="N99" s="358"/>
      <c r="O99" s="358"/>
      <c r="P99" s="358"/>
      <c r="Q99" s="358"/>
      <c r="R99" s="358"/>
      <c r="S99" s="86"/>
      <c r="T99" s="86"/>
      <c r="U99" s="86"/>
      <c r="V99" s="86"/>
      <c r="W99" s="86"/>
      <c r="X99" s="86"/>
      <c r="Y99" s="86"/>
    </row>
    <row r="100" spans="1:25" ht="15.6">
      <c r="A100" s="97"/>
      <c r="B100" s="98"/>
      <c r="C100" s="348" t="s">
        <v>465</v>
      </c>
      <c r="D100" s="342"/>
      <c r="E100" s="342"/>
      <c r="F100" s="342"/>
      <c r="G100" s="342"/>
      <c r="H100" s="342"/>
      <c r="I100" s="342"/>
      <c r="J100" s="342"/>
      <c r="K100" s="342"/>
      <c r="L100" s="342"/>
      <c r="M100" s="342"/>
      <c r="N100" s="342"/>
      <c r="O100" s="342"/>
      <c r="P100" s="342"/>
      <c r="Q100" s="342"/>
      <c r="R100" s="342"/>
      <c r="S100" s="86"/>
      <c r="T100" s="86"/>
      <c r="U100" s="86"/>
      <c r="V100" s="86"/>
      <c r="W100" s="86"/>
      <c r="X100" s="86"/>
      <c r="Y100" s="86"/>
    </row>
    <row r="101" spans="1:25" ht="15.75" customHeight="1">
      <c r="A101" s="97" t="s">
        <v>134</v>
      </c>
      <c r="B101" s="98"/>
      <c r="C101" s="358" t="s">
        <v>226</v>
      </c>
      <c r="D101" s="358"/>
      <c r="E101" s="358"/>
      <c r="F101" s="358"/>
      <c r="G101" s="358"/>
      <c r="H101" s="358"/>
      <c r="I101" s="358"/>
      <c r="J101" s="358"/>
      <c r="K101" s="358"/>
      <c r="L101" s="358"/>
      <c r="M101" s="358"/>
      <c r="N101" s="358"/>
      <c r="O101" s="358"/>
      <c r="P101" s="358"/>
      <c r="Q101" s="358"/>
      <c r="R101" s="358"/>
      <c r="S101" s="86"/>
      <c r="T101" s="86"/>
      <c r="U101" s="86"/>
      <c r="V101" s="86"/>
      <c r="W101" s="86"/>
      <c r="X101" s="86"/>
      <c r="Y101" s="86"/>
    </row>
    <row r="102" spans="1:25" ht="15.75" customHeight="1">
      <c r="A102" s="97" t="s">
        <v>135</v>
      </c>
      <c r="B102" s="98"/>
      <c r="C102" s="361" t="s">
        <v>136</v>
      </c>
      <c r="D102" s="361"/>
      <c r="E102" s="361"/>
      <c r="F102" s="361"/>
      <c r="G102" s="361"/>
      <c r="H102" s="361"/>
      <c r="I102" s="361"/>
      <c r="J102" s="361"/>
      <c r="K102" s="361"/>
      <c r="L102" s="361"/>
      <c r="M102" s="361"/>
      <c r="N102" s="361"/>
      <c r="O102" s="361"/>
      <c r="P102" s="361"/>
      <c r="Q102" s="361"/>
      <c r="R102" s="361"/>
      <c r="S102" s="86"/>
      <c r="T102" s="86"/>
      <c r="U102" s="86"/>
      <c r="V102" s="86"/>
      <c r="W102" s="86"/>
      <c r="X102" s="86"/>
      <c r="Y102" s="86"/>
    </row>
    <row r="103" spans="1:25" ht="15.75" customHeight="1">
      <c r="A103" s="97"/>
      <c r="B103" s="98"/>
      <c r="C103" s="180" t="s">
        <v>137</v>
      </c>
      <c r="D103" s="343"/>
      <c r="E103" s="343"/>
      <c r="F103" s="343"/>
      <c r="G103" s="343"/>
      <c r="H103" s="343"/>
      <c r="I103" s="343"/>
      <c r="J103" s="343"/>
      <c r="K103" s="343"/>
      <c r="L103" s="343"/>
      <c r="M103" s="343"/>
      <c r="N103" s="343"/>
      <c r="O103" s="343"/>
      <c r="P103" s="343"/>
      <c r="Q103" s="343"/>
      <c r="R103" s="343"/>
      <c r="S103" s="86"/>
      <c r="T103" s="86"/>
      <c r="U103" s="86"/>
      <c r="V103" s="86"/>
      <c r="W103" s="86"/>
      <c r="X103" s="86"/>
      <c r="Y103" s="86"/>
    </row>
    <row r="104" spans="1:25" ht="15.75" customHeight="1">
      <c r="A104" s="97" t="s">
        <v>138</v>
      </c>
      <c r="B104" s="98"/>
      <c r="C104" s="361" t="s">
        <v>139</v>
      </c>
      <c r="D104" s="361"/>
      <c r="E104" s="361"/>
      <c r="F104" s="361"/>
      <c r="G104" s="361"/>
      <c r="H104" s="361"/>
      <c r="I104" s="361"/>
      <c r="J104" s="361"/>
      <c r="K104" s="361"/>
      <c r="L104" s="361"/>
      <c r="M104" s="361"/>
      <c r="N104" s="361"/>
      <c r="O104" s="361"/>
      <c r="P104" s="361"/>
      <c r="Q104" s="361"/>
      <c r="R104" s="361"/>
      <c r="S104" s="86"/>
      <c r="T104" s="86"/>
      <c r="U104" s="86"/>
      <c r="V104" s="86"/>
      <c r="W104" s="86"/>
      <c r="X104" s="86"/>
      <c r="Y104" s="86"/>
    </row>
    <row r="105" spans="1:25" ht="15.75" customHeight="1">
      <c r="A105" s="99" t="s">
        <v>140</v>
      </c>
      <c r="B105" s="98"/>
      <c r="C105" s="357" t="s">
        <v>473</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75" customHeight="1">
      <c r="A106" s="99" t="s">
        <v>141</v>
      </c>
      <c r="B106" s="98"/>
      <c r="C106" s="357" t="s">
        <v>142</v>
      </c>
      <c r="D106" s="357"/>
      <c r="E106" s="357"/>
      <c r="F106" s="357"/>
      <c r="G106" s="357"/>
      <c r="H106" s="357"/>
      <c r="I106" s="357"/>
      <c r="J106" s="357"/>
      <c r="K106" s="357"/>
      <c r="L106" s="357"/>
      <c r="M106" s="357"/>
      <c r="N106" s="357"/>
      <c r="O106" s="357"/>
      <c r="P106" s="357"/>
      <c r="Q106" s="357"/>
      <c r="R106" s="357"/>
      <c r="S106" s="86"/>
      <c r="T106" s="86"/>
      <c r="U106" s="86"/>
      <c r="V106" s="86"/>
      <c r="W106" s="86"/>
      <c r="X106" s="86"/>
      <c r="Y106" s="86"/>
    </row>
    <row r="107" spans="1:25" ht="15.75" customHeight="1">
      <c r="A107" s="99" t="s">
        <v>143</v>
      </c>
      <c r="B107" s="98"/>
      <c r="C107" s="357" t="s">
        <v>378</v>
      </c>
      <c r="D107" s="357"/>
      <c r="E107" s="357"/>
      <c r="F107" s="357"/>
      <c r="G107" s="357"/>
      <c r="H107" s="357"/>
      <c r="I107" s="357"/>
      <c r="J107" s="357"/>
      <c r="K107" s="357"/>
      <c r="L107" s="357"/>
      <c r="M107" s="357"/>
      <c r="N107" s="357"/>
      <c r="O107" s="357"/>
      <c r="P107" s="357"/>
      <c r="Q107" s="357"/>
      <c r="R107" s="357"/>
      <c r="S107" s="86"/>
      <c r="T107" s="86"/>
      <c r="U107" s="86"/>
      <c r="V107" s="86"/>
      <c r="W107" s="86"/>
      <c r="X107" s="86"/>
      <c r="Y107" s="86"/>
    </row>
    <row r="108" spans="1:25" ht="15.75" customHeight="1">
      <c r="A108" s="99" t="s">
        <v>145</v>
      </c>
      <c r="B108" s="10"/>
      <c r="C108" s="357" t="s">
        <v>146</v>
      </c>
      <c r="D108" s="357"/>
      <c r="E108" s="357"/>
      <c r="F108" s="357"/>
      <c r="G108" s="357"/>
      <c r="H108" s="357"/>
      <c r="I108" s="357"/>
      <c r="J108" s="357"/>
      <c r="K108" s="357"/>
      <c r="L108" s="357"/>
      <c r="M108" s="357"/>
      <c r="N108" s="357"/>
      <c r="O108" s="357"/>
      <c r="P108" s="357"/>
      <c r="Q108" s="357"/>
      <c r="R108" s="357"/>
      <c r="S108" s="86"/>
      <c r="T108" s="86"/>
      <c r="U108" s="86"/>
      <c r="V108" s="86"/>
      <c r="W108" s="86"/>
      <c r="X108" s="86"/>
      <c r="Y108" s="86"/>
    </row>
    <row r="109" spans="1:25" ht="15.6">
      <c r="A109" s="43" t="s">
        <v>208</v>
      </c>
      <c r="B109" s="58"/>
      <c r="C109" s="58" t="s">
        <v>466</v>
      </c>
      <c r="D109" s="86"/>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7" t="s">
        <v>214</v>
      </c>
      <c r="B110" s="338"/>
      <c r="C110" s="182" t="s">
        <v>467</v>
      </c>
      <c r="D110" s="104"/>
      <c r="E110" s="104"/>
      <c r="F110" s="104"/>
      <c r="G110" s="347"/>
      <c r="H110" s="43"/>
      <c r="I110" s="43"/>
      <c r="J110" s="11"/>
      <c r="K110" s="11"/>
      <c r="L110" s="58"/>
      <c r="M110" s="58"/>
      <c r="N110" s="38"/>
      <c r="O110" s="58"/>
      <c r="P110" s="346"/>
      <c r="Q110" s="11"/>
      <c r="R110" s="105"/>
      <c r="S110" s="86"/>
      <c r="T110" s="86"/>
      <c r="U110" s="86"/>
      <c r="V110" s="86"/>
      <c r="W110" s="86"/>
      <c r="X110" s="86"/>
      <c r="Y110" s="86"/>
    </row>
    <row r="111" spans="1:25" ht="15.6">
      <c r="A111" s="337" t="s">
        <v>216</v>
      </c>
      <c r="B111" s="338"/>
      <c r="C111" s="58" t="s">
        <v>468</v>
      </c>
      <c r="D111" s="104"/>
      <c r="E111" s="104"/>
      <c r="F111" s="104"/>
      <c r="G111" s="347"/>
      <c r="H111" s="43"/>
      <c r="I111" s="43"/>
      <c r="J111" s="11"/>
      <c r="K111" s="11"/>
      <c r="L111" s="58"/>
      <c r="M111" s="58"/>
      <c r="N111" s="38"/>
      <c r="O111" s="58"/>
      <c r="P111" s="346"/>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8">
    <mergeCell ref="C107:R107"/>
    <mergeCell ref="C108:R108"/>
    <mergeCell ref="C99:R99"/>
    <mergeCell ref="C101:R101"/>
    <mergeCell ref="C102:R102"/>
    <mergeCell ref="C104:R104"/>
    <mergeCell ref="C105:R105"/>
    <mergeCell ref="C106:R106"/>
  </mergeCells>
  <pageMargins left="0.45" right="0.2" top="0.5" bottom="0.5" header="0.3" footer="0.3"/>
  <pageSetup scale="59" fitToHeight="0" orientation="landscape" r:id="rId1"/>
  <headerFooter>
    <oddHeader>&amp;L&amp;"-,Bold"MidAmerican Energy Company Attachment 1-1i&amp;REffective January 1, 2017</oddHeader>
    <oddFooter>&amp;L&amp;D&amp;T&amp;R&amp;Z&amp;F</oddFooter>
  </headerFooter>
  <rowBreaks count="1" manualBreakCount="1">
    <brk id="59"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307"/>
  <sheetViews>
    <sheetView topLeftCell="D1" zoomScale="70" zoomScaleNormal="70" workbookViewId="0">
      <selection activeCell="O17" sqref="O17"/>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6.10937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7.6640625" style="1" customWidth="1"/>
    <col min="18" max="18" width="19" style="1" customWidth="1"/>
    <col min="19" max="19" width="2.44140625" style="1" customWidth="1"/>
    <col min="20" max="20" width="16.6640625" style="1" customWidth="1"/>
    <col min="21" max="21" width="9.109375" style="1"/>
    <col min="22" max="22" width="24.44140625" style="1" bestFit="1" customWidth="1"/>
    <col min="23" max="23" width="15.6640625" style="1" customWidth="1"/>
    <col min="24" max="16384" width="9.109375" style="1"/>
  </cols>
  <sheetData>
    <row r="1" spans="1:69">
      <c r="R1" s="2"/>
    </row>
    <row r="2" spans="1:69">
      <c r="R2" s="2"/>
    </row>
    <row r="4" spans="1:69" ht="15.6">
      <c r="R4" s="213" t="s">
        <v>0</v>
      </c>
    </row>
    <row r="5" spans="1:69" ht="15.6">
      <c r="C5" s="3" t="s">
        <v>1</v>
      </c>
      <c r="D5" s="3"/>
      <c r="E5" s="3"/>
      <c r="F5" s="3"/>
      <c r="G5" s="3"/>
      <c r="H5" s="3"/>
      <c r="I5" s="3"/>
      <c r="J5" s="4" t="s">
        <v>2</v>
      </c>
      <c r="K5" s="4"/>
      <c r="L5" s="3"/>
      <c r="M5" s="3"/>
      <c r="N5" s="3"/>
      <c r="O5" s="5"/>
      <c r="Q5" s="6"/>
      <c r="R5" s="285" t="s">
        <v>500</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168</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4394427711</v>
      </c>
      <c r="K18" s="11"/>
      <c r="L18" s="194"/>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472</v>
      </c>
      <c r="I19" s="30"/>
      <c r="J19" s="32">
        <v>1090368533</v>
      </c>
      <c r="K19" s="33"/>
      <c r="L19" s="194"/>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3304059178</v>
      </c>
      <c r="K20" s="35"/>
      <c r="L20" s="194"/>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J21" s="194"/>
      <c r="K21" s="194"/>
      <c r="L21" s="194"/>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69678552</v>
      </c>
      <c r="K23" s="11"/>
      <c r="L23" s="194"/>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259176753</v>
      </c>
      <c r="K24" s="11"/>
      <c r="L24" s="194"/>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9344830</v>
      </c>
      <c r="K25" s="11"/>
      <c r="L25" s="194"/>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198498174</v>
      </c>
      <c r="K26" s="33"/>
      <c r="L26" s="194"/>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51333749</v>
      </c>
      <c r="K27" s="11"/>
      <c r="L27" s="194"/>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L28" s="194"/>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v>4</v>
      </c>
      <c r="C29" s="27" t="s">
        <v>39</v>
      </c>
      <c r="D29" s="27"/>
      <c r="E29" s="27"/>
      <c r="F29" s="27"/>
      <c r="G29" s="21"/>
      <c r="H29" s="30" t="s">
        <v>40</v>
      </c>
      <c r="I29" s="30"/>
      <c r="J29" s="36">
        <f>IF(J27=0,0,J27/J19)</f>
        <v>4.7079264896577863E-2</v>
      </c>
      <c r="K29" s="36"/>
      <c r="L29" s="37">
        <f>J29</f>
        <v>4.7079264896577863E-2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L30" s="194"/>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L31" s="194"/>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197"/>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18344803</v>
      </c>
      <c r="K33" s="38"/>
      <c r="L33" s="197"/>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4.1745601945117538E-3</v>
      </c>
      <c r="K34" s="38"/>
      <c r="L34" s="197">
        <f>J34</f>
        <v>4.1745601945117538E-3</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197"/>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6171216</v>
      </c>
      <c r="K37" s="11"/>
      <c r="L37" s="194"/>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1.4043275725192604E-3</v>
      </c>
      <c r="K38" s="38"/>
      <c r="L38" s="197">
        <f>J38</f>
        <v>1.4043275725192604E-3</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197"/>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t="s">
        <v>56</v>
      </c>
      <c r="C41" s="21" t="s">
        <v>57</v>
      </c>
      <c r="D41" s="21"/>
      <c r="E41" s="21"/>
      <c r="F41" s="21"/>
      <c r="G41" s="21"/>
      <c r="H41" s="30" t="s">
        <v>58</v>
      </c>
      <c r="I41" s="30"/>
      <c r="J41" s="31">
        <v>48786006</v>
      </c>
      <c r="K41" s="11"/>
      <c r="L41" s="194"/>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4" t="s">
        <v>59</v>
      </c>
      <c r="C42" s="21" t="s">
        <v>60</v>
      </c>
      <c r="D42" s="21"/>
      <c r="E42" s="21"/>
      <c r="F42" s="21"/>
      <c r="G42" s="21"/>
      <c r="H42" s="30" t="s">
        <v>61</v>
      </c>
      <c r="I42" s="30"/>
      <c r="J42" s="38">
        <f>IF(J41=0,0,J41/J18)</f>
        <v>1.1101788266508589E-2</v>
      </c>
      <c r="K42" s="38"/>
      <c r="L42" s="197">
        <f>J42</f>
        <v>1.1101788266508589E-2</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1.6680676033539604E-2</v>
      </c>
      <c r="K44" s="49"/>
      <c r="L44" s="49">
        <f>L34+L38+L42</f>
        <v>1.6680676033539604E-2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100808846</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3.0510605461074463E-2</v>
      </c>
      <c r="K48" s="38"/>
      <c r="L48" s="197">
        <f>J48</f>
        <v>3.0510605461074463E-2</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J50" s="194"/>
      <c r="K50" s="194"/>
      <c r="L50" s="194"/>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206412993</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6.2472547215375575E-2</v>
      </c>
      <c r="K52" s="54"/>
      <c r="L52" s="197">
        <f>J52</f>
        <v>6.2472547215375575E-2</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9.2983152676450034E-2</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J55" s="194"/>
      <c r="K55" s="194"/>
      <c r="L55" s="194"/>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3"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12/31/2017</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43" t="str">
        <f>J8</f>
        <v>NSP</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6"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68" t="s">
        <v>433</v>
      </c>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469</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2"/>
      <c r="W70" s="134"/>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3" t="s">
        <v>20</v>
      </c>
      <c r="B72" s="194"/>
      <c r="C72" s="194" t="s">
        <v>229</v>
      </c>
      <c r="D72" s="207">
        <v>1203</v>
      </c>
      <c r="E72" s="196">
        <v>438283437</v>
      </c>
      <c r="F72" s="196">
        <v>25043715</v>
      </c>
      <c r="G72" s="197">
        <f>$L$29</f>
        <v>4.7079264896577863E-2</v>
      </c>
      <c r="H72" s="198">
        <f>F72*G72</f>
        <v>1179039.6924794004</v>
      </c>
      <c r="I72" s="197">
        <f t="shared" ref="I72:I78" si="0">$L$44</f>
        <v>1.6680676033539604E-2</v>
      </c>
      <c r="J72" s="194">
        <f>E72*I72</f>
        <v>7310864.023463265</v>
      </c>
      <c r="K72" s="199">
        <f>H72+J72</f>
        <v>8489903.7159426659</v>
      </c>
      <c r="L72" s="198">
        <f>E72-F72</f>
        <v>413239722</v>
      </c>
      <c r="M72" s="197">
        <f t="shared" ref="M72:M78" si="1">$L$54</f>
        <v>9.2983152676450034E-2</v>
      </c>
      <c r="N72" s="208">
        <f>L72*M72</f>
        <v>38424332.162699766</v>
      </c>
      <c r="O72" s="196">
        <v>8559912</v>
      </c>
      <c r="P72" s="209">
        <f>K72+N72+O72</f>
        <v>55474147.878642432</v>
      </c>
      <c r="Q72" s="210">
        <v>5678362</v>
      </c>
      <c r="R72" s="211">
        <f>P72+Q72</f>
        <v>61152509.878642432</v>
      </c>
      <c r="S72" s="86"/>
      <c r="T72" s="86"/>
      <c r="U72" s="86"/>
      <c r="V72" s="248">
        <f>E72+W72</f>
        <v>471831067</v>
      </c>
      <c r="W72" s="248">
        <v>33547630</v>
      </c>
      <c r="X72" s="86"/>
      <c r="Y72" s="86"/>
    </row>
    <row r="73" spans="1:69" ht="15.6">
      <c r="A73" s="193" t="s">
        <v>126</v>
      </c>
      <c r="B73" s="194"/>
      <c r="C73" s="194" t="s">
        <v>229</v>
      </c>
      <c r="D73" s="207">
        <v>2221</v>
      </c>
      <c r="E73" s="196">
        <v>0</v>
      </c>
      <c r="F73" s="196">
        <v>0</v>
      </c>
      <c r="G73" s="197">
        <f t="shared" ref="G73:G78" si="2">$L$29</f>
        <v>4.7079264896577863E-2</v>
      </c>
      <c r="H73" s="198">
        <f>F73*G73</f>
        <v>0</v>
      </c>
      <c r="I73" s="197">
        <f t="shared" si="0"/>
        <v>1.6680676033539604E-2</v>
      </c>
      <c r="J73" s="194">
        <f>E73*I73</f>
        <v>0</v>
      </c>
      <c r="K73" s="199">
        <f>H73+J73</f>
        <v>0</v>
      </c>
      <c r="L73" s="198">
        <f>E73-F73</f>
        <v>0</v>
      </c>
      <c r="M73" s="197">
        <f t="shared" si="1"/>
        <v>9.2983152676450034E-2</v>
      </c>
      <c r="N73" s="208">
        <f>L73*M73</f>
        <v>0</v>
      </c>
      <c r="O73" s="196">
        <v>0</v>
      </c>
      <c r="P73" s="209">
        <f>K73+N73+O73</f>
        <v>0</v>
      </c>
      <c r="Q73" s="210">
        <v>0</v>
      </c>
      <c r="R73" s="211">
        <f>P73+Q73</f>
        <v>0</v>
      </c>
      <c r="S73" s="86"/>
      <c r="T73" s="86"/>
      <c r="U73" s="86"/>
      <c r="V73" s="247">
        <f t="shared" ref="V73:V79" si="3">+E73</f>
        <v>0</v>
      </c>
      <c r="W73" s="86"/>
      <c r="X73" s="86"/>
      <c r="Y73" s="86"/>
    </row>
    <row r="74" spans="1:69" ht="15.6">
      <c r="A74" s="193" t="s">
        <v>127</v>
      </c>
      <c r="B74" s="194"/>
      <c r="C74" s="194" t="s">
        <v>229</v>
      </c>
      <c r="D74" s="207">
        <v>3127</v>
      </c>
      <c r="E74" s="196">
        <v>0</v>
      </c>
      <c r="F74" s="196">
        <v>0</v>
      </c>
      <c r="G74" s="197">
        <f t="shared" si="2"/>
        <v>4.7079264896577863E-2</v>
      </c>
      <c r="H74" s="198">
        <f>F74*G74</f>
        <v>0</v>
      </c>
      <c r="I74" s="197">
        <f t="shared" si="0"/>
        <v>1.6680676033539604E-2</v>
      </c>
      <c r="J74" s="194">
        <f>E74*I74</f>
        <v>0</v>
      </c>
      <c r="K74" s="199">
        <f>H74+J74</f>
        <v>0</v>
      </c>
      <c r="L74" s="198">
        <f>E74-F74</f>
        <v>0</v>
      </c>
      <c r="M74" s="197">
        <f t="shared" si="1"/>
        <v>9.2983152676450034E-2</v>
      </c>
      <c r="N74" s="208">
        <f>L74*M74</f>
        <v>0</v>
      </c>
      <c r="O74" s="196">
        <v>0</v>
      </c>
      <c r="P74" s="209">
        <f>K74+N74+O74</f>
        <v>0</v>
      </c>
      <c r="Q74" s="212">
        <v>0</v>
      </c>
      <c r="R74" s="211">
        <f>P74+Q74</f>
        <v>0</v>
      </c>
      <c r="S74" s="86"/>
      <c r="T74" s="86"/>
      <c r="U74" s="86"/>
      <c r="V74" s="247">
        <f t="shared" si="3"/>
        <v>0</v>
      </c>
      <c r="W74" s="86"/>
      <c r="X74" s="86"/>
      <c r="Y74" s="86"/>
    </row>
    <row r="75" spans="1:69" ht="15.6">
      <c r="A75" s="193" t="s">
        <v>237</v>
      </c>
      <c r="D75" s="82"/>
      <c r="E75" s="196">
        <v>0</v>
      </c>
      <c r="F75" s="196">
        <v>0</v>
      </c>
      <c r="G75" s="197">
        <f t="shared" si="2"/>
        <v>4.7079264896577863E-2</v>
      </c>
      <c r="H75" s="198">
        <f t="shared" ref="H75:H78" si="4">F75*G75</f>
        <v>0</v>
      </c>
      <c r="I75" s="197">
        <f t="shared" si="0"/>
        <v>1.6680676033539604E-2</v>
      </c>
      <c r="J75" s="194">
        <f t="shared" ref="J75:J78" si="5">E75*I75</f>
        <v>0</v>
      </c>
      <c r="K75" s="199">
        <f t="shared" ref="K75:K78" si="6">H75+J75</f>
        <v>0</v>
      </c>
      <c r="L75" s="198">
        <f t="shared" ref="L75:L78" si="7">E75-F75</f>
        <v>0</v>
      </c>
      <c r="M75" s="197">
        <f t="shared" si="1"/>
        <v>9.2983152676450034E-2</v>
      </c>
      <c r="N75" s="208">
        <f t="shared" ref="N75:N78" si="8">L75*M75</f>
        <v>0</v>
      </c>
      <c r="O75" s="196">
        <v>0</v>
      </c>
      <c r="P75" s="209">
        <f t="shared" ref="P75:P78" si="9">K75+N75+O75</f>
        <v>0</v>
      </c>
      <c r="Q75" s="212">
        <v>0</v>
      </c>
      <c r="R75" s="211">
        <f t="shared" ref="R75:R78" si="10">P75+Q75</f>
        <v>0</v>
      </c>
      <c r="S75" s="86"/>
      <c r="T75" s="86"/>
      <c r="U75" s="86"/>
      <c r="V75" s="247">
        <f t="shared" si="3"/>
        <v>0</v>
      </c>
      <c r="W75" s="86"/>
      <c r="X75" s="86"/>
      <c r="Y75" s="86"/>
    </row>
    <row r="76" spans="1:69" ht="15.6">
      <c r="A76" s="193" t="s">
        <v>238</v>
      </c>
      <c r="D76" s="82"/>
      <c r="E76" s="196">
        <v>0</v>
      </c>
      <c r="F76" s="196">
        <v>0</v>
      </c>
      <c r="G76" s="197">
        <f t="shared" si="2"/>
        <v>4.7079264896577863E-2</v>
      </c>
      <c r="H76" s="198">
        <f t="shared" si="4"/>
        <v>0</v>
      </c>
      <c r="I76" s="197">
        <f t="shared" si="0"/>
        <v>1.6680676033539604E-2</v>
      </c>
      <c r="J76" s="194">
        <f t="shared" si="5"/>
        <v>0</v>
      </c>
      <c r="K76" s="199">
        <f t="shared" si="6"/>
        <v>0</v>
      </c>
      <c r="L76" s="198">
        <f t="shared" si="7"/>
        <v>0</v>
      </c>
      <c r="M76" s="197">
        <f t="shared" si="1"/>
        <v>9.2983152676450034E-2</v>
      </c>
      <c r="N76" s="208">
        <f t="shared" si="8"/>
        <v>0</v>
      </c>
      <c r="O76" s="196">
        <v>0</v>
      </c>
      <c r="P76" s="209">
        <f t="shared" si="9"/>
        <v>0</v>
      </c>
      <c r="Q76" s="212">
        <v>0</v>
      </c>
      <c r="R76" s="211">
        <f t="shared" si="10"/>
        <v>0</v>
      </c>
      <c r="S76" s="86"/>
      <c r="T76" s="86"/>
      <c r="U76" s="86"/>
      <c r="V76" s="247">
        <f t="shared" si="3"/>
        <v>0</v>
      </c>
      <c r="W76" s="86"/>
      <c r="X76" s="86"/>
      <c r="Y76" s="86"/>
    </row>
    <row r="77" spans="1:69" ht="15.6">
      <c r="A77" s="193" t="s">
        <v>239</v>
      </c>
      <c r="D77" s="82"/>
      <c r="E77" s="196">
        <v>0</v>
      </c>
      <c r="F77" s="196">
        <v>0</v>
      </c>
      <c r="G77" s="197">
        <f t="shared" si="2"/>
        <v>4.7079264896577863E-2</v>
      </c>
      <c r="H77" s="198">
        <f t="shared" si="4"/>
        <v>0</v>
      </c>
      <c r="I77" s="197">
        <f t="shared" si="0"/>
        <v>1.6680676033539604E-2</v>
      </c>
      <c r="J77" s="194">
        <f t="shared" si="5"/>
        <v>0</v>
      </c>
      <c r="K77" s="199">
        <f t="shared" si="6"/>
        <v>0</v>
      </c>
      <c r="L77" s="198">
        <f t="shared" si="7"/>
        <v>0</v>
      </c>
      <c r="M77" s="197">
        <f t="shared" si="1"/>
        <v>9.2983152676450034E-2</v>
      </c>
      <c r="N77" s="208">
        <f t="shared" si="8"/>
        <v>0</v>
      </c>
      <c r="O77" s="196">
        <v>0</v>
      </c>
      <c r="P77" s="209">
        <f t="shared" si="9"/>
        <v>0</v>
      </c>
      <c r="Q77" s="212">
        <v>0</v>
      </c>
      <c r="R77" s="211">
        <f t="shared" si="10"/>
        <v>0</v>
      </c>
      <c r="S77" s="86"/>
      <c r="T77" s="86"/>
      <c r="U77" s="86"/>
      <c r="V77" s="247">
        <f t="shared" si="3"/>
        <v>0</v>
      </c>
      <c r="W77" s="86"/>
      <c r="X77" s="86"/>
      <c r="Y77" s="86"/>
    </row>
    <row r="78" spans="1:69" ht="15.6">
      <c r="A78" s="193" t="s">
        <v>240</v>
      </c>
      <c r="D78" s="82"/>
      <c r="E78" s="196">
        <v>0</v>
      </c>
      <c r="F78" s="196">
        <v>0</v>
      </c>
      <c r="G78" s="197">
        <f t="shared" si="2"/>
        <v>4.7079264896577863E-2</v>
      </c>
      <c r="H78" s="198">
        <f t="shared" si="4"/>
        <v>0</v>
      </c>
      <c r="I78" s="197">
        <f t="shared" si="0"/>
        <v>1.6680676033539604E-2</v>
      </c>
      <c r="J78" s="194">
        <f t="shared" si="5"/>
        <v>0</v>
      </c>
      <c r="K78" s="199">
        <f t="shared" si="6"/>
        <v>0</v>
      </c>
      <c r="L78" s="198">
        <f t="shared" si="7"/>
        <v>0</v>
      </c>
      <c r="M78" s="197">
        <f t="shared" si="1"/>
        <v>9.2983152676450034E-2</v>
      </c>
      <c r="N78" s="208">
        <f t="shared" si="8"/>
        <v>0</v>
      </c>
      <c r="O78" s="196">
        <v>0</v>
      </c>
      <c r="P78" s="209">
        <f t="shared" si="9"/>
        <v>0</v>
      </c>
      <c r="Q78" s="212">
        <v>0</v>
      </c>
      <c r="R78" s="211">
        <f t="shared" si="10"/>
        <v>0</v>
      </c>
      <c r="S78" s="86"/>
      <c r="T78" s="86"/>
      <c r="U78" s="86"/>
      <c r="V78" s="247">
        <f t="shared" si="3"/>
        <v>0</v>
      </c>
      <c r="W78" s="86"/>
      <c r="X78" s="86"/>
      <c r="Y78" s="86"/>
    </row>
    <row r="79" spans="1:69" ht="15.6">
      <c r="A79" s="81"/>
      <c r="D79" s="82"/>
      <c r="K79" s="83"/>
      <c r="N79" s="83"/>
      <c r="P79" s="83"/>
      <c r="R79" s="83"/>
      <c r="S79" s="86"/>
      <c r="T79" s="86"/>
      <c r="U79" s="86"/>
      <c r="V79" s="247">
        <f t="shared" si="3"/>
        <v>0</v>
      </c>
      <c r="W79" s="86"/>
      <c r="X79" s="86"/>
      <c r="Y79" s="86"/>
    </row>
    <row r="80" spans="1:69">
      <c r="A80" s="81"/>
      <c r="C80" s="86"/>
      <c r="D80" s="87"/>
      <c r="E80" s="86"/>
      <c r="F80" s="86"/>
      <c r="G80" s="86"/>
      <c r="H80" s="86"/>
      <c r="I80" s="86"/>
      <c r="J80" s="86"/>
      <c r="K80" s="88"/>
      <c r="L80" s="86"/>
      <c r="M80" s="86"/>
      <c r="N80" s="88"/>
      <c r="O80" s="86"/>
      <c r="P80" s="88"/>
      <c r="Q80" s="86"/>
      <c r="R80" s="88"/>
      <c r="S80" s="86"/>
      <c r="T80" s="86"/>
      <c r="U80" s="86"/>
      <c r="V80" s="245"/>
      <c r="W80" s="86"/>
      <c r="X80" s="86"/>
      <c r="Y80" s="86"/>
    </row>
    <row r="81" spans="1:25">
      <c r="A81" s="81"/>
      <c r="C81" s="86"/>
      <c r="D81" s="87"/>
      <c r="E81" s="86"/>
      <c r="F81" s="86"/>
      <c r="G81" s="86"/>
      <c r="H81" s="86"/>
      <c r="I81" s="86"/>
      <c r="J81" s="86"/>
      <c r="K81" s="88"/>
      <c r="L81" s="86"/>
      <c r="M81" s="86"/>
      <c r="N81" s="88"/>
      <c r="O81" s="86"/>
      <c r="P81" s="88"/>
      <c r="Q81" s="86"/>
      <c r="R81" s="88"/>
      <c r="S81" s="86"/>
      <c r="T81" s="86"/>
      <c r="U81" s="86"/>
      <c r="V81" s="245"/>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5"/>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5"/>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5"/>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5"/>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5"/>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5"/>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5"/>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5"/>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5"/>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5"/>
      <c r="W91" s="86"/>
      <c r="X91" s="86"/>
      <c r="Y91" s="86"/>
    </row>
    <row r="92" spans="1:25" ht="15.6">
      <c r="A92" s="18" t="s">
        <v>128</v>
      </c>
      <c r="B92" s="51"/>
      <c r="C92" s="21" t="s">
        <v>129</v>
      </c>
      <c r="D92" s="21"/>
      <c r="E92" s="21"/>
      <c r="F92" s="21"/>
      <c r="G92" s="21"/>
      <c r="H92" s="43"/>
      <c r="I92" s="43"/>
      <c r="J92" s="11"/>
      <c r="K92" s="11"/>
      <c r="L92" s="11"/>
      <c r="M92" s="11"/>
      <c r="N92" s="11"/>
      <c r="O92" s="11"/>
      <c r="P92" s="58">
        <f>SUM(P72:P91)</f>
        <v>55474147.878642432</v>
      </c>
      <c r="Q92" s="58">
        <f>SUM(Q72:Q91)</f>
        <v>5678362</v>
      </c>
      <c r="R92" s="58">
        <f>ROUND(SUM(R72:R91),2)</f>
        <v>61152509.880000003</v>
      </c>
      <c r="S92" s="86"/>
      <c r="T92" s="86"/>
      <c r="U92" s="86"/>
      <c r="V92" s="246">
        <f>SUM(V72:V91)</f>
        <v>471831067</v>
      </c>
      <c r="W92" s="246">
        <f>SUM(W72:W91)</f>
        <v>33547630</v>
      </c>
      <c r="X92" s="86"/>
      <c r="Y92" s="86"/>
    </row>
    <row r="93" spans="1:25" ht="15.6">
      <c r="A93" s="94"/>
      <c r="B93" s="86"/>
      <c r="C93" s="86"/>
      <c r="D93" s="86"/>
      <c r="E93" s="142">
        <f>SUM(E72:E90)</f>
        <v>438283437</v>
      </c>
      <c r="F93" s="86"/>
      <c r="G93" s="86"/>
      <c r="H93" s="86"/>
      <c r="I93" s="86"/>
      <c r="J93" s="86"/>
      <c r="K93" s="86"/>
      <c r="L93" s="86"/>
      <c r="M93" s="86"/>
      <c r="N93" s="86"/>
      <c r="O93" s="86"/>
      <c r="P93" s="86"/>
      <c r="Q93" s="86"/>
      <c r="R93" s="86"/>
      <c r="S93" s="86"/>
      <c r="T93" s="86"/>
      <c r="U93" s="86"/>
      <c r="V93" s="293">
        <f>+E93-V92+W72</f>
        <v>0</v>
      </c>
      <c r="W93" s="293" t="s">
        <v>242</v>
      </c>
      <c r="X93" s="86"/>
      <c r="Y93" s="86"/>
    </row>
    <row r="94" spans="1:25" ht="15.6">
      <c r="A94" s="95">
        <v>3</v>
      </c>
      <c r="B94" s="86"/>
      <c r="C94" s="58" t="s">
        <v>130</v>
      </c>
      <c r="D94" s="58"/>
      <c r="E94" s="58"/>
      <c r="F94" s="58"/>
      <c r="G94" s="86"/>
      <c r="H94" s="86"/>
      <c r="I94" s="86"/>
      <c r="J94" s="86"/>
      <c r="K94" s="86"/>
      <c r="L94" s="86"/>
      <c r="M94" s="86"/>
      <c r="N94" s="86"/>
      <c r="O94" s="86"/>
      <c r="P94" s="58">
        <f>P92</f>
        <v>55474147.878642432</v>
      </c>
      <c r="Q94" s="86"/>
      <c r="R94" s="86"/>
      <c r="S94" s="86"/>
      <c r="T94" s="86"/>
      <c r="U94" s="86"/>
      <c r="V94" s="294" t="s">
        <v>403</v>
      </c>
      <c r="W94" s="295"/>
      <c r="X94" s="296"/>
      <c r="Y94" s="29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c r="A99" s="97" t="s">
        <v>133</v>
      </c>
      <c r="B99" s="98"/>
      <c r="C99" s="358" t="s">
        <v>483</v>
      </c>
      <c r="D99" s="358"/>
      <c r="E99" s="358"/>
      <c r="F99" s="358"/>
      <c r="G99" s="358"/>
      <c r="H99" s="358"/>
      <c r="I99" s="358"/>
      <c r="J99" s="358"/>
      <c r="K99" s="358"/>
      <c r="L99" s="358"/>
      <c r="M99" s="358"/>
      <c r="N99" s="358"/>
      <c r="O99" s="358"/>
      <c r="P99" s="358"/>
      <c r="Q99" s="358"/>
      <c r="R99" s="358"/>
      <c r="S99" s="86"/>
      <c r="T99" s="86"/>
      <c r="U99" s="86"/>
      <c r="V99" s="86"/>
      <c r="W99" s="86"/>
      <c r="X99" s="86"/>
      <c r="Y99" s="86"/>
    </row>
    <row r="100" spans="1:25" ht="15.6">
      <c r="A100" s="97"/>
      <c r="B100" s="98"/>
      <c r="C100" s="348" t="s">
        <v>482</v>
      </c>
      <c r="D100" s="342"/>
      <c r="E100" s="342"/>
      <c r="F100" s="342"/>
      <c r="G100" s="342"/>
      <c r="H100" s="342"/>
      <c r="I100" s="342"/>
      <c r="J100" s="342"/>
      <c r="K100" s="342"/>
      <c r="L100" s="342"/>
      <c r="M100" s="342"/>
      <c r="N100" s="342"/>
      <c r="O100" s="342"/>
      <c r="P100" s="342"/>
      <c r="Q100" s="342"/>
      <c r="R100" s="342"/>
      <c r="S100" s="86"/>
      <c r="T100" s="86"/>
      <c r="U100" s="86"/>
      <c r="V100" s="86"/>
      <c r="W100" s="86"/>
      <c r="X100" s="86"/>
      <c r="Y100" s="86"/>
    </row>
    <row r="101" spans="1:25" ht="15.75" customHeight="1">
      <c r="A101" s="97" t="s">
        <v>134</v>
      </c>
      <c r="B101" s="98"/>
      <c r="C101" s="358" t="s">
        <v>226</v>
      </c>
      <c r="D101" s="358"/>
      <c r="E101" s="358"/>
      <c r="F101" s="358"/>
      <c r="G101" s="358"/>
      <c r="H101" s="358"/>
      <c r="I101" s="358"/>
      <c r="J101" s="358"/>
      <c r="K101" s="358"/>
      <c r="L101" s="358"/>
      <c r="M101" s="358"/>
      <c r="N101" s="358"/>
      <c r="O101" s="358"/>
      <c r="P101" s="358"/>
      <c r="Q101" s="358"/>
      <c r="R101" s="358"/>
      <c r="S101" s="86"/>
      <c r="T101" s="86"/>
      <c r="U101" s="86"/>
      <c r="V101" s="86"/>
      <c r="W101" s="86"/>
      <c r="X101" s="86"/>
      <c r="Y101" s="86"/>
    </row>
    <row r="102" spans="1:25" ht="15.75" customHeight="1">
      <c r="A102" s="97" t="s">
        <v>135</v>
      </c>
      <c r="B102" s="98"/>
      <c r="C102" s="361" t="s">
        <v>136</v>
      </c>
      <c r="D102" s="361"/>
      <c r="E102" s="361"/>
      <c r="F102" s="361"/>
      <c r="G102" s="361"/>
      <c r="H102" s="361"/>
      <c r="I102" s="361"/>
      <c r="J102" s="361"/>
      <c r="K102" s="361"/>
      <c r="L102" s="361"/>
      <c r="M102" s="361"/>
      <c r="N102" s="361"/>
      <c r="O102" s="361"/>
      <c r="P102" s="361"/>
      <c r="Q102" s="361"/>
      <c r="R102" s="361"/>
      <c r="S102" s="86"/>
      <c r="T102" s="86"/>
      <c r="U102" s="86"/>
      <c r="V102" s="86"/>
      <c r="W102" s="86"/>
      <c r="X102" s="86"/>
      <c r="Y102" s="86"/>
    </row>
    <row r="103" spans="1:25" ht="15.75" customHeight="1">
      <c r="A103" s="97"/>
      <c r="B103" s="98"/>
      <c r="C103" s="180" t="s">
        <v>137</v>
      </c>
      <c r="D103" s="343"/>
      <c r="E103" s="343"/>
      <c r="F103" s="343"/>
      <c r="G103" s="343"/>
      <c r="H103" s="343"/>
      <c r="I103" s="343"/>
      <c r="J103" s="343"/>
      <c r="K103" s="343"/>
      <c r="L103" s="343"/>
      <c r="M103" s="343"/>
      <c r="N103" s="343"/>
      <c r="O103" s="343"/>
      <c r="P103" s="343"/>
      <c r="Q103" s="343"/>
      <c r="R103" s="343"/>
      <c r="S103" s="86"/>
      <c r="T103" s="86"/>
      <c r="U103" s="86"/>
      <c r="V103" s="86"/>
      <c r="W103" s="86"/>
      <c r="X103" s="86"/>
      <c r="Y103" s="86"/>
    </row>
    <row r="104" spans="1:25" ht="15.75" customHeight="1">
      <c r="A104" s="97" t="s">
        <v>138</v>
      </c>
      <c r="B104" s="98"/>
      <c r="C104" s="361" t="s">
        <v>139</v>
      </c>
      <c r="D104" s="361"/>
      <c r="E104" s="361"/>
      <c r="F104" s="361"/>
      <c r="G104" s="361"/>
      <c r="H104" s="361"/>
      <c r="I104" s="361"/>
      <c r="J104" s="361"/>
      <c r="K104" s="361"/>
      <c r="L104" s="361"/>
      <c r="M104" s="361"/>
      <c r="N104" s="361"/>
      <c r="O104" s="361"/>
      <c r="P104" s="361"/>
      <c r="Q104" s="361"/>
      <c r="R104" s="361"/>
      <c r="S104" s="86"/>
      <c r="T104" s="86"/>
      <c r="U104" s="86"/>
      <c r="V104" s="86"/>
      <c r="W104" s="86"/>
      <c r="X104" s="86"/>
      <c r="Y104" s="86"/>
    </row>
    <row r="105" spans="1:25" ht="15.75" customHeight="1">
      <c r="A105" s="99" t="s">
        <v>140</v>
      </c>
      <c r="B105" s="98"/>
      <c r="C105" s="357" t="s">
        <v>473</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75" customHeight="1">
      <c r="A106" s="99" t="s">
        <v>141</v>
      </c>
      <c r="B106" s="98"/>
      <c r="C106" s="357" t="s">
        <v>142</v>
      </c>
      <c r="D106" s="357"/>
      <c r="E106" s="357"/>
      <c r="F106" s="357"/>
      <c r="G106" s="357"/>
      <c r="H106" s="357"/>
      <c r="I106" s="357"/>
      <c r="J106" s="357"/>
      <c r="K106" s="357"/>
      <c r="L106" s="357"/>
      <c r="M106" s="357"/>
      <c r="N106" s="357"/>
      <c r="O106" s="357"/>
      <c r="P106" s="357"/>
      <c r="Q106" s="357"/>
      <c r="R106" s="357"/>
      <c r="S106" s="86"/>
      <c r="T106" s="86"/>
      <c r="U106" s="86"/>
      <c r="V106" s="86"/>
      <c r="W106" s="86"/>
      <c r="X106" s="86"/>
      <c r="Y106" s="86"/>
    </row>
    <row r="107" spans="1:25" ht="15.75" customHeight="1">
      <c r="A107" s="99" t="s">
        <v>143</v>
      </c>
      <c r="B107" s="98"/>
      <c r="C107" s="357" t="s">
        <v>378</v>
      </c>
      <c r="D107" s="357"/>
      <c r="E107" s="357"/>
      <c r="F107" s="357"/>
      <c r="G107" s="357"/>
      <c r="H107" s="357"/>
      <c r="I107" s="357"/>
      <c r="J107" s="357"/>
      <c r="K107" s="357"/>
      <c r="L107" s="357"/>
      <c r="M107" s="357"/>
      <c r="N107" s="357"/>
      <c r="O107" s="357"/>
      <c r="P107" s="357"/>
      <c r="Q107" s="357"/>
      <c r="R107" s="357"/>
      <c r="S107" s="86"/>
      <c r="T107" s="86"/>
      <c r="U107" s="86"/>
      <c r="V107" s="86"/>
      <c r="W107" s="86"/>
      <c r="X107" s="86"/>
      <c r="Y107" s="86"/>
    </row>
    <row r="108" spans="1:25" ht="15.75" customHeight="1">
      <c r="A108" s="99" t="s">
        <v>145</v>
      </c>
      <c r="B108" s="10"/>
      <c r="C108" s="357" t="s">
        <v>146</v>
      </c>
      <c r="D108" s="357"/>
      <c r="E108" s="357"/>
      <c r="F108" s="357"/>
      <c r="G108" s="357"/>
      <c r="H108" s="357"/>
      <c r="I108" s="357"/>
      <c r="J108" s="357"/>
      <c r="K108" s="357"/>
      <c r="L108" s="357"/>
      <c r="M108" s="357"/>
      <c r="N108" s="357"/>
      <c r="O108" s="357"/>
      <c r="P108" s="357"/>
      <c r="Q108" s="357"/>
      <c r="R108" s="357"/>
      <c r="S108" s="86"/>
      <c r="T108" s="86"/>
      <c r="U108" s="86"/>
      <c r="V108" s="86"/>
      <c r="W108" s="86"/>
      <c r="X108" s="86"/>
      <c r="Y108" s="86"/>
    </row>
    <row r="109" spans="1:25" ht="15.6">
      <c r="A109" s="43" t="s">
        <v>208</v>
      </c>
      <c r="B109" s="58"/>
      <c r="C109" s="58" t="s">
        <v>466</v>
      </c>
      <c r="D109" s="86"/>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7" t="s">
        <v>214</v>
      </c>
      <c r="B110" s="338"/>
      <c r="C110" s="182" t="s">
        <v>467</v>
      </c>
      <c r="D110" s="104"/>
      <c r="E110" s="104"/>
      <c r="F110" s="104"/>
      <c r="G110" s="347"/>
      <c r="H110" s="43"/>
      <c r="I110" s="43"/>
      <c r="J110" s="11"/>
      <c r="K110" s="11"/>
      <c r="L110" s="58"/>
      <c r="M110" s="58"/>
      <c r="N110" s="38"/>
      <c r="O110" s="58"/>
      <c r="P110" s="346"/>
      <c r="Q110" s="11"/>
      <c r="R110" s="105"/>
      <c r="S110" s="86"/>
      <c r="T110" s="86"/>
      <c r="U110" s="86"/>
      <c r="V110" s="86"/>
      <c r="W110" s="86"/>
      <c r="X110" s="86"/>
      <c r="Y110" s="86"/>
    </row>
    <row r="111" spans="1:25" ht="15.6">
      <c r="A111" s="337" t="s">
        <v>216</v>
      </c>
      <c r="B111" s="338"/>
      <c r="C111" s="58" t="s">
        <v>468</v>
      </c>
      <c r="D111" s="104"/>
      <c r="E111" s="104"/>
      <c r="F111" s="104"/>
      <c r="G111" s="347"/>
      <c r="H111" s="43"/>
      <c r="I111" s="43"/>
      <c r="J111" s="11"/>
      <c r="K111" s="11"/>
      <c r="L111" s="58"/>
      <c r="M111" s="58"/>
      <c r="N111" s="38"/>
      <c r="O111" s="58"/>
      <c r="P111" s="346"/>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8">
    <mergeCell ref="C107:R107"/>
    <mergeCell ref="C108:R108"/>
    <mergeCell ref="C99:R99"/>
    <mergeCell ref="C101:R101"/>
    <mergeCell ref="C102:R102"/>
    <mergeCell ref="C104:R104"/>
    <mergeCell ref="C105:R105"/>
    <mergeCell ref="C106:R106"/>
  </mergeCells>
  <pageMargins left="0.45" right="0.2" top="0.5" bottom="0.5" header="0.3" footer="0.3"/>
  <pageSetup scale="59" fitToHeight="0" orientation="landscape" r:id="rId1"/>
  <headerFooter>
    <oddHeader>&amp;L&amp;"-,Bold"MidAmerican Energy Company Attachment 1-1i&amp;REffective January 1, 2017</oddHeader>
    <oddFooter>&amp;L&amp;D&amp;T&amp;R&amp;Z&amp;F</oddFooter>
  </headerFooter>
  <rowBreaks count="1" manualBreakCount="1">
    <brk id="59"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0"/>
  <sheetViews>
    <sheetView topLeftCell="A4" zoomScale="90" zoomScaleNormal="90" workbookViewId="0">
      <selection activeCell="O17" sqref="O17"/>
    </sheetView>
  </sheetViews>
  <sheetFormatPr defaultRowHeight="14.4"/>
  <cols>
    <col min="1" max="1" width="2.6640625" customWidth="1"/>
    <col min="2" max="2" width="16" customWidth="1"/>
    <col min="3" max="3" width="17" customWidth="1"/>
    <col min="4" max="4" width="16" customWidth="1"/>
    <col min="5" max="5" width="19.44140625" customWidth="1"/>
    <col min="6" max="6" width="2.6640625" customWidth="1"/>
    <col min="7" max="7" width="3.44140625" customWidth="1"/>
    <col min="8" max="8" width="7.33203125" customWidth="1"/>
    <col min="10" max="10" width="17.5546875" bestFit="1" customWidth="1"/>
    <col min="14" max="14" width="13" customWidth="1"/>
  </cols>
  <sheetData>
    <row r="2" spans="1:10">
      <c r="A2" s="355" t="s">
        <v>175</v>
      </c>
      <c r="B2" s="355"/>
      <c r="C2" s="355"/>
      <c r="D2" s="355"/>
      <c r="E2" s="355"/>
      <c r="F2" s="355"/>
    </row>
    <row r="3" spans="1:10" ht="28.5" customHeight="1">
      <c r="A3" s="356" t="s">
        <v>176</v>
      </c>
      <c r="B3" s="356"/>
      <c r="C3" s="356"/>
      <c r="D3" s="356"/>
      <c r="E3" s="356"/>
      <c r="F3" s="356"/>
    </row>
    <row r="4" spans="1:10">
      <c r="A4" s="106"/>
      <c r="B4" s="106"/>
      <c r="C4" s="292"/>
      <c r="D4" s="292"/>
      <c r="E4" s="106"/>
      <c r="F4" s="106"/>
    </row>
    <row r="5" spans="1:10">
      <c r="B5" s="355">
        <v>2017</v>
      </c>
      <c r="C5" s="355"/>
      <c r="D5" s="355"/>
      <c r="E5" s="355"/>
      <c r="F5" s="106"/>
    </row>
    <row r="7" spans="1:10">
      <c r="C7" s="292" t="s">
        <v>241</v>
      </c>
      <c r="D7" s="292" t="s">
        <v>241</v>
      </c>
      <c r="E7" s="186" t="s">
        <v>241</v>
      </c>
    </row>
    <row r="8" spans="1:10">
      <c r="B8" s="106" t="s">
        <v>147</v>
      </c>
      <c r="C8" s="292" t="s">
        <v>148</v>
      </c>
      <c r="D8" s="292" t="s">
        <v>397</v>
      </c>
      <c r="E8" s="106" t="s">
        <v>399</v>
      </c>
    </row>
    <row r="9" spans="1:10" ht="15" thickBot="1">
      <c r="B9" s="107" t="s">
        <v>149</v>
      </c>
      <c r="C9" s="107" t="s">
        <v>150</v>
      </c>
      <c r="D9" s="107" t="s">
        <v>398</v>
      </c>
      <c r="E9" s="107" t="s">
        <v>150</v>
      </c>
    </row>
    <row r="10" spans="1:10">
      <c r="B10" s="108" t="s">
        <v>151</v>
      </c>
      <c r="C10" s="300">
        <f>+AMIL!P92</f>
        <v>14052763.663643006</v>
      </c>
      <c r="D10" s="300">
        <f>+AMIL!Q92</f>
        <v>-764752</v>
      </c>
      <c r="E10" s="300">
        <f>+AMIL!R92</f>
        <v>13288011.66</v>
      </c>
    </row>
    <row r="11" spans="1:10">
      <c r="B11" s="108" t="s">
        <v>282</v>
      </c>
      <c r="C11" s="300">
        <f>+ATXI!Q97</f>
        <v>161412749.19319502</v>
      </c>
      <c r="D11" s="300">
        <f>+ATXI!R97</f>
        <v>4935521</v>
      </c>
      <c r="E11" s="300">
        <f>+ATXI!S97</f>
        <v>166348270.19319502</v>
      </c>
    </row>
    <row r="12" spans="1:10">
      <c r="B12" s="108" t="s">
        <v>152</v>
      </c>
      <c r="C12" s="112">
        <f>+AMMO!P92</f>
        <v>0</v>
      </c>
      <c r="D12" s="112">
        <f>+AMMO!Q92</f>
        <v>0</v>
      </c>
      <c r="E12" s="112">
        <f>+AMMO!R92</f>
        <v>0</v>
      </c>
    </row>
    <row r="13" spans="1:10">
      <c r="B13" s="108" t="s">
        <v>153</v>
      </c>
      <c r="C13" s="112">
        <f>+ATC!Q94</f>
        <v>21895587.263258122</v>
      </c>
      <c r="D13" s="112">
        <f>+ATC!R94</f>
        <v>-3016995</v>
      </c>
      <c r="E13" s="112">
        <f>+ATC!S94</f>
        <v>18878592.260000002</v>
      </c>
    </row>
    <row r="14" spans="1:10">
      <c r="B14" s="113" t="s">
        <v>297</v>
      </c>
      <c r="C14" s="112">
        <f>+CMMPA!Q83</f>
        <v>4871889.8390119271</v>
      </c>
      <c r="D14" s="112">
        <f>+CMMPA!R83</f>
        <v>338545</v>
      </c>
      <c r="E14" s="112">
        <f>+CMMPA!S83</f>
        <v>5210434.8390119271</v>
      </c>
    </row>
    <row r="15" spans="1:10">
      <c r="B15" s="108" t="s">
        <v>244</v>
      </c>
      <c r="C15" s="112">
        <f>+DEI!P92</f>
        <v>0</v>
      </c>
      <c r="D15" s="112">
        <f>+DEI!Q92</f>
        <v>0</v>
      </c>
      <c r="E15" s="112">
        <f>+DEI!R92</f>
        <v>0</v>
      </c>
      <c r="J15" s="109"/>
    </row>
    <row r="16" spans="1:10">
      <c r="B16" s="108" t="s">
        <v>154</v>
      </c>
      <c r="C16" s="112">
        <v>0</v>
      </c>
      <c r="D16" s="112">
        <v>0</v>
      </c>
      <c r="E16" s="112">
        <v>0</v>
      </c>
    </row>
    <row r="17" spans="2:11">
      <c r="B17" s="108" t="s">
        <v>155</v>
      </c>
      <c r="C17" s="112">
        <v>0</v>
      </c>
      <c r="D17" s="112">
        <v>0</v>
      </c>
      <c r="E17" s="112">
        <v>0</v>
      </c>
    </row>
    <row r="18" spans="2:11">
      <c r="B18" s="108" t="s">
        <v>156</v>
      </c>
      <c r="C18" s="112">
        <f>DPC!Q91</f>
        <v>0</v>
      </c>
      <c r="D18" s="112">
        <f>DPC!R91</f>
        <v>0</v>
      </c>
      <c r="E18" s="112">
        <f>DPC!S91</f>
        <v>0</v>
      </c>
    </row>
    <row r="19" spans="2:11">
      <c r="B19" s="108" t="s">
        <v>157</v>
      </c>
      <c r="C19" s="112">
        <f>+GRE!R96</f>
        <v>14244603.001221282</v>
      </c>
      <c r="D19" s="112">
        <f>+GRE!T96</f>
        <v>-186526</v>
      </c>
      <c r="E19" s="112">
        <f>+GRE!U96</f>
        <v>14058077</v>
      </c>
      <c r="H19" t="s">
        <v>279</v>
      </c>
      <c r="J19" s="252">
        <f>+GRE!P96</f>
        <v>155653.04086631921</v>
      </c>
      <c r="K19" t="s">
        <v>400</v>
      </c>
    </row>
    <row r="20" spans="2:11">
      <c r="B20" s="108" t="s">
        <v>158</v>
      </c>
      <c r="C20" s="112">
        <v>0</v>
      </c>
      <c r="D20" s="112">
        <v>0</v>
      </c>
      <c r="E20" s="112">
        <v>0</v>
      </c>
    </row>
    <row r="21" spans="2:11">
      <c r="B21" s="108" t="s">
        <v>159</v>
      </c>
      <c r="C21" s="112">
        <v>0</v>
      </c>
      <c r="D21" s="112">
        <v>0</v>
      </c>
      <c r="E21" s="112">
        <v>0</v>
      </c>
    </row>
    <row r="22" spans="2:11">
      <c r="B22" s="108" t="s">
        <v>160</v>
      </c>
      <c r="C22" s="112">
        <f>+ITC!P92</f>
        <v>91090953.418389127</v>
      </c>
      <c r="D22" s="112">
        <f>+ITC!Q92</f>
        <v>9264033</v>
      </c>
      <c r="E22" s="112">
        <f>+ITC!R92</f>
        <v>100354986.42</v>
      </c>
    </row>
    <row r="23" spans="2:11">
      <c r="B23" s="108" t="s">
        <v>161</v>
      </c>
      <c r="C23" s="112">
        <f>+ITCM!P92</f>
        <v>52163420.447227478</v>
      </c>
      <c r="D23" s="112">
        <f>+ITCM!Q92</f>
        <v>-3360128</v>
      </c>
      <c r="E23" s="112">
        <f>+ITCM!R92</f>
        <v>48803292.450000003</v>
      </c>
    </row>
    <row r="24" spans="2:11">
      <c r="B24" s="108" t="s">
        <v>162</v>
      </c>
      <c r="C24" s="112">
        <f>+METC!P92</f>
        <v>64694.465665554744</v>
      </c>
      <c r="D24" s="112">
        <f>+METC!Q92</f>
        <v>6735</v>
      </c>
      <c r="E24" s="112">
        <f>+METC!R92</f>
        <v>71429.47</v>
      </c>
    </row>
    <row r="25" spans="2:11">
      <c r="B25" s="108" t="s">
        <v>163</v>
      </c>
      <c r="C25" s="112">
        <f>+MEC!P92</f>
        <v>58354696.703010246</v>
      </c>
      <c r="D25" s="112">
        <f>+MEC!Q92</f>
        <v>5075229</v>
      </c>
      <c r="E25" s="112">
        <f>+MEC!R92</f>
        <v>63429925.700000003</v>
      </c>
    </row>
    <row r="26" spans="2:11">
      <c r="B26" s="108" t="s">
        <v>164</v>
      </c>
      <c r="C26" s="112">
        <f>+MDU!P92</f>
        <v>11325431.371317321</v>
      </c>
      <c r="D26" s="112">
        <f>+MDU!Q92</f>
        <v>-206066</v>
      </c>
      <c r="E26" s="112">
        <f>+MDU!R92</f>
        <v>11119365.369999999</v>
      </c>
    </row>
    <row r="27" spans="2:11">
      <c r="B27" s="108" t="s">
        <v>165</v>
      </c>
      <c r="C27" s="112">
        <v>0</v>
      </c>
      <c r="D27" s="112">
        <v>0</v>
      </c>
      <c r="E27" s="112">
        <v>0</v>
      </c>
    </row>
    <row r="28" spans="2:11">
      <c r="B28" s="108" t="s">
        <v>166</v>
      </c>
      <c r="C28" s="112">
        <v>0</v>
      </c>
      <c r="D28" s="112">
        <v>0</v>
      </c>
      <c r="E28" s="112">
        <v>0</v>
      </c>
    </row>
    <row r="29" spans="2:11">
      <c r="B29" s="108" t="s">
        <v>174</v>
      </c>
      <c r="C29" s="112">
        <f>+MRES!Q92</f>
        <v>4529472.1998761613</v>
      </c>
      <c r="D29" s="112">
        <f>+MRES!R92</f>
        <v>524692</v>
      </c>
      <c r="E29" s="112">
        <f>+MRES!S92</f>
        <v>5054164.2</v>
      </c>
    </row>
    <row r="30" spans="2:11">
      <c r="B30" s="108" t="s">
        <v>167</v>
      </c>
      <c r="C30" s="112">
        <f>+NIPS!P92</f>
        <v>60658215.060189568</v>
      </c>
      <c r="D30" s="112">
        <f>+NIPS!Q92</f>
        <v>148943</v>
      </c>
      <c r="E30" s="112">
        <f>+NIPS!R92</f>
        <v>60807158.060000002</v>
      </c>
    </row>
    <row r="31" spans="2:11">
      <c r="B31" s="108" t="s">
        <v>168</v>
      </c>
      <c r="C31" s="112">
        <f>+NSP!P92</f>
        <v>55474147.878642432</v>
      </c>
      <c r="D31" s="112">
        <f>+NSP!Q92</f>
        <v>5678362</v>
      </c>
      <c r="E31" s="112">
        <f>+NSP!R92</f>
        <v>61152509.880000003</v>
      </c>
    </row>
    <row r="32" spans="2:11" ht="15" thickBot="1">
      <c r="B32" s="108" t="s">
        <v>169</v>
      </c>
      <c r="C32" s="112">
        <f>+OTP!P92</f>
        <v>22095688.939424701</v>
      </c>
      <c r="D32" s="112">
        <f>+OTP!Q92</f>
        <v>248000</v>
      </c>
      <c r="E32" s="112">
        <f>+OTP!R92</f>
        <v>22343688.940000001</v>
      </c>
      <c r="H32" t="s">
        <v>280</v>
      </c>
      <c r="J32" s="114">
        <f>SUM(J19:J31)</f>
        <v>155653.04086631921</v>
      </c>
    </row>
    <row r="33" spans="2:16" ht="15" thickTop="1">
      <c r="B33" s="108" t="s">
        <v>170</v>
      </c>
      <c r="C33" s="112">
        <v>0</v>
      </c>
      <c r="D33" s="112">
        <v>0</v>
      </c>
      <c r="E33" s="112">
        <v>0</v>
      </c>
    </row>
    <row r="34" spans="2:16">
      <c r="B34" s="108" t="s">
        <v>171</v>
      </c>
      <c r="C34" s="112">
        <v>0</v>
      </c>
      <c r="D34" s="112">
        <v>0</v>
      </c>
      <c r="E34" s="112">
        <v>0</v>
      </c>
    </row>
    <row r="35" spans="2:16">
      <c r="B35" s="108" t="s">
        <v>172</v>
      </c>
      <c r="C35" s="111">
        <v>0</v>
      </c>
      <c r="D35" s="111">
        <v>0</v>
      </c>
      <c r="E35" s="111">
        <v>0</v>
      </c>
    </row>
    <row r="36" spans="2:16">
      <c r="B36" s="113" t="s">
        <v>499</v>
      </c>
      <c r="C36" s="350">
        <f>WPPI!R97</f>
        <v>0</v>
      </c>
      <c r="D36" s="350">
        <f>WPPI!S97</f>
        <v>0</v>
      </c>
      <c r="E36" s="350">
        <f>WPPI!T97</f>
        <v>0</v>
      </c>
    </row>
    <row r="37" spans="2:16" ht="15" thickBot="1">
      <c r="B37" s="113" t="s">
        <v>173</v>
      </c>
      <c r="C37" s="114">
        <f t="shared" ref="C37:D37" si="0">SUM(C10:C36)</f>
        <v>572234313.44407201</v>
      </c>
      <c r="D37" s="114">
        <f t="shared" si="0"/>
        <v>18685593</v>
      </c>
      <c r="E37" s="114">
        <f>SUM(E10:E36)</f>
        <v>590919906.44220698</v>
      </c>
      <c r="J37" s="254">
        <f>+C37-J32</f>
        <v>572078660.40320563</v>
      </c>
      <c r="K37" s="253" t="s">
        <v>281</v>
      </c>
      <c r="L37" s="255"/>
      <c r="M37" s="255"/>
      <c r="N37" s="255"/>
      <c r="O37" s="255"/>
      <c r="P37" s="255"/>
    </row>
    <row r="38" spans="2:16" ht="15" thickTop="1"/>
    <row r="39" spans="2:16">
      <c r="J39" s="109">
        <f>+'Summary Proj TO'!D53</f>
        <v>590919906.43584991</v>
      </c>
    </row>
    <row r="40" spans="2:16">
      <c r="J40" s="109">
        <f>+E37-J39</f>
        <v>6.3570737838745117E-3</v>
      </c>
      <c r="K40" t="s">
        <v>401</v>
      </c>
    </row>
  </sheetData>
  <mergeCells count="3">
    <mergeCell ref="A2:F2"/>
    <mergeCell ref="A3:F3"/>
    <mergeCell ref="B5:E5"/>
  </mergeCells>
  <pageMargins left="0.45" right="0.2" top="0.5" bottom="0.5" header="0.3" footer="0.3"/>
  <pageSetup scale="59" orientation="landscape" r:id="rId1"/>
  <headerFooter>
    <oddHeader>&amp;L&amp;"-,Bold"MidAmerican Energy Company Attachment 1-1i&amp;REffective January 1, 2017</oddHeader>
    <oddFooter>&amp;L&amp;D&amp;T&amp;R&amp;Z&amp;F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307"/>
  <sheetViews>
    <sheetView zoomScale="70" zoomScaleNormal="70" workbookViewId="0">
      <selection activeCell="O17" sqref="O17"/>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4.664062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5.88671875" style="1" customWidth="1"/>
    <col min="18" max="18" width="17.88671875" style="1" customWidth="1"/>
    <col min="19" max="19" width="2.44140625" style="1" customWidth="1"/>
    <col min="20" max="20" width="16.6640625" style="1" customWidth="1"/>
    <col min="21" max="21" width="9.109375" style="1"/>
    <col min="22" max="22" width="24.44140625" style="1" bestFit="1" customWidth="1"/>
    <col min="23" max="23" width="11.5546875" style="1" customWidth="1"/>
    <col min="24" max="16384" width="9.109375" style="1"/>
  </cols>
  <sheetData>
    <row r="1" spans="1:69">
      <c r="R1" s="2"/>
    </row>
    <row r="2" spans="1:69">
      <c r="R2" s="2"/>
    </row>
    <row r="4" spans="1:69" ht="15.6">
      <c r="R4" s="213" t="s">
        <v>0</v>
      </c>
    </row>
    <row r="5" spans="1:69" ht="15.6">
      <c r="C5" s="3" t="s">
        <v>1</v>
      </c>
      <c r="D5" s="3"/>
      <c r="E5" s="3"/>
      <c r="F5" s="3"/>
      <c r="G5" s="3"/>
      <c r="H5" s="3"/>
      <c r="I5" s="3"/>
      <c r="J5" s="4" t="s">
        <v>2</v>
      </c>
      <c r="K5" s="4"/>
      <c r="L5" s="3"/>
      <c r="M5" s="3"/>
      <c r="N5" s="3"/>
      <c r="O5" s="5"/>
      <c r="Q5" s="6"/>
      <c r="R5" s="285" t="s">
        <v>500</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169</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568110344</v>
      </c>
      <c r="K18" s="11"/>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472</v>
      </c>
      <c r="I19" s="30"/>
      <c r="J19" s="32">
        <v>117823827</v>
      </c>
      <c r="K19" s="33"/>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450286517</v>
      </c>
      <c r="K20" s="35"/>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16165432</v>
      </c>
      <c r="K23" s="11"/>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34422380</v>
      </c>
      <c r="K24" s="11"/>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1166278</v>
      </c>
      <c r="K25" s="11"/>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23376182</v>
      </c>
      <c r="K26" s="33"/>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9879920</v>
      </c>
      <c r="K27" s="11"/>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v>4</v>
      </c>
      <c r="C29" s="27" t="s">
        <v>39</v>
      </c>
      <c r="D29" s="27"/>
      <c r="E29" s="27"/>
      <c r="F29" s="27"/>
      <c r="G29" s="21"/>
      <c r="H29" s="30" t="s">
        <v>40</v>
      </c>
      <c r="I29" s="30"/>
      <c r="J29" s="36">
        <f>IF(J27=0,0,J27/J19)</f>
        <v>8.3853327901155336E-2</v>
      </c>
      <c r="K29" s="36"/>
      <c r="L29" s="37">
        <f>J29</f>
        <v>8.3853327901155336E-2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39"/>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6285512</v>
      </c>
      <c r="K33" s="38"/>
      <c r="L33" s="39"/>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1.1063892897538933E-2</v>
      </c>
      <c r="K34" s="38"/>
      <c r="L34" s="39">
        <f>J34</f>
        <v>1.1063892897538933E-2</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39"/>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626977</v>
      </c>
      <c r="K37" s="11"/>
      <c r="L37" s="10"/>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1.1036183491846437E-3</v>
      </c>
      <c r="K38" s="38"/>
      <c r="L38" s="39">
        <f>J38</f>
        <v>1.1036183491846437E-3</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39"/>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t="s">
        <v>56</v>
      </c>
      <c r="C41" s="21" t="s">
        <v>57</v>
      </c>
      <c r="D41" s="21"/>
      <c r="E41" s="21"/>
      <c r="F41" s="21"/>
      <c r="G41" s="21"/>
      <c r="H41" s="30" t="s">
        <v>58</v>
      </c>
      <c r="I41" s="30"/>
      <c r="J41" s="31">
        <v>3601316</v>
      </c>
      <c r="K41" s="11"/>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4" t="s">
        <v>59</v>
      </c>
      <c r="C42" s="21" t="s">
        <v>60</v>
      </c>
      <c r="D42" s="21"/>
      <c r="E42" s="21"/>
      <c r="F42" s="21"/>
      <c r="G42" s="21"/>
      <c r="H42" s="30" t="s">
        <v>61</v>
      </c>
      <c r="I42" s="30"/>
      <c r="J42" s="38">
        <f>IF(J41=0,0,J41/J18)</f>
        <v>6.3391135860043418E-3</v>
      </c>
      <c r="K42" s="38"/>
      <c r="L42" s="39">
        <f>J42</f>
        <v>6.3391135860043418E-3</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1.8506624832727917E-2</v>
      </c>
      <c r="K44" s="49"/>
      <c r="L44" s="49">
        <f>L34+L38+L42</f>
        <v>1.8506624832727917E-2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15037556</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3.3395528029989845E-2</v>
      </c>
      <c r="K48" s="38"/>
      <c r="L48" s="39">
        <f>J48</f>
        <v>3.3395528029989845E-2</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33767178</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7.4990426595429233E-2</v>
      </c>
      <c r="K52" s="54"/>
      <c r="L52" s="39">
        <f>J52</f>
        <v>7.4990426595429233E-2</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0.10838595462541908</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3"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12/31/2017</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43" t="str">
        <f>J8</f>
        <v>OTP</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6"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469</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2"/>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3" t="s">
        <v>20</v>
      </c>
      <c r="B72" s="194"/>
      <c r="C72" s="194" t="s">
        <v>229</v>
      </c>
      <c r="D72" s="207">
        <v>1203</v>
      </c>
      <c r="E72" s="196">
        <v>26459071</v>
      </c>
      <c r="F72" s="196">
        <v>1296464</v>
      </c>
      <c r="G72" s="197">
        <f>$L$29</f>
        <v>8.3853327901155336E-2</v>
      </c>
      <c r="H72" s="198">
        <f>F72*G72</f>
        <v>108712.82090404344</v>
      </c>
      <c r="I72" s="197">
        <f>$L$44</f>
        <v>1.8506624832727917E-2</v>
      </c>
      <c r="J72" s="194">
        <f>E72*I72</f>
        <v>489668.10041951109</v>
      </c>
      <c r="K72" s="199">
        <f>H72+J72</f>
        <v>598380.92132355459</v>
      </c>
      <c r="L72" s="198">
        <f>E72-F72</f>
        <v>25162607</v>
      </c>
      <c r="M72" s="197">
        <f>$L$54</f>
        <v>0.10838595462541908</v>
      </c>
      <c r="N72" s="208">
        <f>L72*M72</f>
        <v>2727273.1805592529</v>
      </c>
      <c r="O72" s="196">
        <v>429693</v>
      </c>
      <c r="P72" s="209">
        <f>K72+N72+O72</f>
        <v>3755347.1018828074</v>
      </c>
      <c r="Q72" s="210">
        <v>267561</v>
      </c>
      <c r="R72" s="211">
        <f>P72+Q72</f>
        <v>4022908.1018828074</v>
      </c>
      <c r="S72" s="86"/>
      <c r="T72" s="86"/>
      <c r="U72" s="86"/>
      <c r="V72" s="248">
        <f>+E72</f>
        <v>26459071</v>
      </c>
      <c r="W72" s="86"/>
      <c r="X72" s="86"/>
      <c r="Y72" s="86"/>
    </row>
    <row r="73" spans="1:69" ht="15.6">
      <c r="A73" s="193" t="s">
        <v>126</v>
      </c>
      <c r="B73" s="194"/>
      <c r="C73" s="194" t="s">
        <v>229</v>
      </c>
      <c r="D73" s="207">
        <v>2220</v>
      </c>
      <c r="E73" s="196">
        <v>71868414</v>
      </c>
      <c r="F73" s="196">
        <v>0</v>
      </c>
      <c r="G73" s="197">
        <f t="shared" ref="G73:G74" si="0">$L$29</f>
        <v>8.3853327901155336E-2</v>
      </c>
      <c r="H73" s="198">
        <f>F73*G73</f>
        <v>0</v>
      </c>
      <c r="I73" s="197">
        <f t="shared" ref="I73:I74" si="1">$L$44</f>
        <v>1.8506624832727917E-2</v>
      </c>
      <c r="J73" s="194">
        <f>E73*I73</f>
        <v>1330041.7752211706</v>
      </c>
      <c r="K73" s="199">
        <f>H73+J73</f>
        <v>1330041.7752211706</v>
      </c>
      <c r="L73" s="198">
        <f>E73-F73</f>
        <v>71868414</v>
      </c>
      <c r="M73" s="197">
        <f t="shared" ref="M73:M74" si="2">$L$54</f>
        <v>0.10838595462541908</v>
      </c>
      <c r="N73" s="208">
        <f>L73*M73</f>
        <v>7789526.6588048339</v>
      </c>
      <c r="O73" s="196">
        <v>0</v>
      </c>
      <c r="P73" s="209">
        <f>K73+N73+O73</f>
        <v>9119568.4340260047</v>
      </c>
      <c r="Q73" s="210">
        <v>-34290</v>
      </c>
      <c r="R73" s="211">
        <f>P73+Q73</f>
        <v>9085278.4340260047</v>
      </c>
      <c r="S73" s="86"/>
      <c r="T73" s="86"/>
      <c r="U73" s="86"/>
      <c r="V73" s="248">
        <f>E73-71868414</f>
        <v>0</v>
      </c>
      <c r="W73" s="86"/>
      <c r="X73" s="86"/>
      <c r="Y73" s="86"/>
    </row>
    <row r="74" spans="1:69" ht="15.6">
      <c r="A74" s="193" t="s">
        <v>127</v>
      </c>
      <c r="B74" s="194"/>
      <c r="C74" s="194" t="s">
        <v>229</v>
      </c>
      <c r="D74" s="207">
        <v>2221</v>
      </c>
      <c r="E74" s="196">
        <v>72620543</v>
      </c>
      <c r="F74" s="196">
        <v>11031</v>
      </c>
      <c r="G74" s="197">
        <f t="shared" si="0"/>
        <v>8.3853327901155336E-2</v>
      </c>
      <c r="H74" s="198">
        <f>F74*G74</f>
        <v>924.98606007764454</v>
      </c>
      <c r="I74" s="197">
        <f t="shared" si="1"/>
        <v>1.8506624832727917E-2</v>
      </c>
      <c r="J74" s="194">
        <f>E74*I74</f>
        <v>1343961.1444499856</v>
      </c>
      <c r="K74" s="199">
        <f>H74+J74</f>
        <v>1344886.1305100631</v>
      </c>
      <c r="L74" s="198">
        <f>E74-F74</f>
        <v>72609512</v>
      </c>
      <c r="M74" s="197">
        <f t="shared" si="2"/>
        <v>0.10838595462541908</v>
      </c>
      <c r="N74" s="208">
        <f>L74*M74</f>
        <v>7869851.2730058227</v>
      </c>
      <c r="O74" s="196">
        <v>6036</v>
      </c>
      <c r="P74" s="209">
        <f>K74+N74+O74</f>
        <v>9220773.4035158865</v>
      </c>
      <c r="Q74" s="212">
        <v>14729</v>
      </c>
      <c r="R74" s="211">
        <f>P74+Q74</f>
        <v>9235502.4035158865</v>
      </c>
      <c r="S74" s="86"/>
      <c r="T74" s="86"/>
      <c r="U74" s="86"/>
      <c r="V74" s="248">
        <f>E74-66470735</f>
        <v>6149808</v>
      </c>
      <c r="W74" s="86"/>
      <c r="X74" s="86"/>
      <c r="Y74" s="86"/>
    </row>
    <row r="75" spans="1:69" ht="15.6">
      <c r="A75" s="81"/>
      <c r="D75" s="82"/>
      <c r="K75" s="83"/>
      <c r="N75" s="83"/>
      <c r="P75" s="83"/>
      <c r="R75" s="83"/>
      <c r="S75" s="86"/>
      <c r="T75" s="86"/>
      <c r="U75" s="86"/>
      <c r="V75" s="247">
        <f t="shared" ref="V75:V79" si="3">+E75</f>
        <v>0</v>
      </c>
      <c r="W75" s="86"/>
      <c r="X75" s="86"/>
      <c r="Y75" s="86"/>
    </row>
    <row r="76" spans="1:69" ht="15.6">
      <c r="A76" s="81"/>
      <c r="D76" s="82"/>
      <c r="K76" s="83"/>
      <c r="N76" s="83"/>
      <c r="P76" s="83"/>
      <c r="R76" s="83"/>
      <c r="S76" s="86"/>
      <c r="T76" s="86"/>
      <c r="U76" s="86"/>
      <c r="V76" s="247">
        <f t="shared" si="3"/>
        <v>0</v>
      </c>
      <c r="W76" s="86"/>
      <c r="X76" s="86"/>
      <c r="Y76" s="86"/>
    </row>
    <row r="77" spans="1:69" ht="15.6">
      <c r="A77" s="81"/>
      <c r="D77" s="82"/>
      <c r="K77" s="83"/>
      <c r="N77" s="83"/>
      <c r="P77" s="83"/>
      <c r="R77" s="83"/>
      <c r="S77" s="86"/>
      <c r="T77" s="86"/>
      <c r="U77" s="86"/>
      <c r="V77" s="247">
        <f t="shared" si="3"/>
        <v>0</v>
      </c>
      <c r="W77" s="86"/>
      <c r="X77" s="86"/>
      <c r="Y77" s="86"/>
    </row>
    <row r="78" spans="1:69" ht="15.6">
      <c r="A78" s="81"/>
      <c r="D78" s="82"/>
      <c r="K78" s="83"/>
      <c r="N78" s="83"/>
      <c r="P78" s="83"/>
      <c r="R78" s="83"/>
      <c r="S78" s="86"/>
      <c r="T78" s="86"/>
      <c r="U78" s="86"/>
      <c r="V78" s="247">
        <f t="shared" si="3"/>
        <v>0</v>
      </c>
      <c r="W78" s="86"/>
      <c r="X78" s="86"/>
      <c r="Y78" s="86"/>
    </row>
    <row r="79" spans="1:69" ht="15.6">
      <c r="A79" s="81"/>
      <c r="D79" s="82"/>
      <c r="K79" s="83"/>
      <c r="N79" s="83"/>
      <c r="P79" s="83"/>
      <c r="R79" s="83"/>
      <c r="S79" s="86"/>
      <c r="T79" s="86"/>
      <c r="U79" s="86"/>
      <c r="V79" s="247">
        <f t="shared" si="3"/>
        <v>0</v>
      </c>
      <c r="W79" s="86"/>
      <c r="X79" s="86"/>
      <c r="Y79" s="86"/>
    </row>
    <row r="80" spans="1:69">
      <c r="A80" s="81"/>
      <c r="C80" s="86"/>
      <c r="D80" s="87"/>
      <c r="E80" s="86"/>
      <c r="F80" s="86"/>
      <c r="G80" s="86"/>
      <c r="H80" s="86"/>
      <c r="I80" s="86"/>
      <c r="J80" s="86"/>
      <c r="K80" s="88"/>
      <c r="L80" s="86"/>
      <c r="M80" s="86"/>
      <c r="N80" s="88"/>
      <c r="O80" s="86"/>
      <c r="P80" s="88"/>
      <c r="Q80" s="86"/>
      <c r="R80" s="88"/>
      <c r="S80" s="86"/>
      <c r="T80" s="86"/>
      <c r="U80" s="86"/>
      <c r="V80" s="245"/>
      <c r="W80" s="86"/>
      <c r="X80" s="86"/>
      <c r="Y80" s="86"/>
    </row>
    <row r="81" spans="1:25">
      <c r="A81" s="81"/>
      <c r="C81" s="86"/>
      <c r="D81" s="87"/>
      <c r="E81" s="86"/>
      <c r="F81" s="86"/>
      <c r="G81" s="86"/>
      <c r="H81" s="86"/>
      <c r="I81" s="86"/>
      <c r="J81" s="86"/>
      <c r="K81" s="88"/>
      <c r="L81" s="86"/>
      <c r="M81" s="86"/>
      <c r="N81" s="88"/>
      <c r="O81" s="86"/>
      <c r="P81" s="88"/>
      <c r="Q81" s="86"/>
      <c r="R81" s="88"/>
      <c r="S81" s="86"/>
      <c r="T81" s="86"/>
      <c r="U81" s="86"/>
      <c r="V81" s="245"/>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5"/>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5"/>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5"/>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5"/>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5"/>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5"/>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5"/>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5"/>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5"/>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5"/>
      <c r="W91" s="86"/>
      <c r="X91" s="86"/>
      <c r="Y91" s="86"/>
    </row>
    <row r="92" spans="1:25" ht="15.6">
      <c r="A92" s="18" t="s">
        <v>128</v>
      </c>
      <c r="B92" s="51"/>
      <c r="C92" s="21" t="s">
        <v>129</v>
      </c>
      <c r="D92" s="21"/>
      <c r="E92" s="21"/>
      <c r="F92" s="21"/>
      <c r="G92" s="21"/>
      <c r="H92" s="43"/>
      <c r="I92" s="43"/>
      <c r="J92" s="11"/>
      <c r="K92" s="11"/>
      <c r="L92" s="11"/>
      <c r="M92" s="11"/>
      <c r="N92" s="11"/>
      <c r="O92" s="11"/>
      <c r="P92" s="58">
        <f>SUM(P72:P91)</f>
        <v>22095688.939424701</v>
      </c>
      <c r="Q92" s="58">
        <f>SUM(Q72:Q91)</f>
        <v>248000</v>
      </c>
      <c r="R92" s="58">
        <f>ROUND(SUM(R72:R91),2)</f>
        <v>22343688.940000001</v>
      </c>
      <c r="S92" s="86"/>
      <c r="T92" s="86"/>
      <c r="U92" s="86"/>
      <c r="V92" s="246">
        <f>SUM(V72:V91)</f>
        <v>32608879</v>
      </c>
      <c r="W92" s="86"/>
      <c r="X92" s="86"/>
      <c r="Y92" s="86"/>
    </row>
    <row r="93" spans="1:25" ht="15.6">
      <c r="A93" s="94"/>
      <c r="B93" s="86"/>
      <c r="C93" s="86"/>
      <c r="D93" s="86"/>
      <c r="E93" s="142">
        <f>SUM(E72:E90)</f>
        <v>170948028</v>
      </c>
      <c r="F93" s="86"/>
      <c r="G93" s="86"/>
      <c r="H93" s="86"/>
      <c r="I93" s="86"/>
      <c r="J93" s="86"/>
      <c r="K93" s="86"/>
      <c r="L93" s="86"/>
      <c r="M93" s="86"/>
      <c r="N93" s="86"/>
      <c r="O93" s="86"/>
      <c r="P93" s="86"/>
      <c r="Q93" s="86"/>
      <c r="R93" s="86"/>
      <c r="S93" s="86"/>
      <c r="T93" s="86"/>
      <c r="U93" s="86"/>
      <c r="V93" s="293">
        <f>+E93-V92</f>
        <v>138339149</v>
      </c>
      <c r="W93" s="293" t="s">
        <v>242</v>
      </c>
      <c r="X93" s="86"/>
      <c r="Y93" s="86"/>
    </row>
    <row r="94" spans="1:25" ht="15.6">
      <c r="A94" s="95">
        <v>3</v>
      </c>
      <c r="B94" s="86"/>
      <c r="C94" s="58" t="s">
        <v>130</v>
      </c>
      <c r="D94" s="58"/>
      <c r="E94" s="58"/>
      <c r="F94" s="58"/>
      <c r="G94" s="86"/>
      <c r="H94" s="86"/>
      <c r="I94" s="86"/>
      <c r="J94" s="86"/>
      <c r="K94" s="86"/>
      <c r="L94" s="86"/>
      <c r="M94" s="86"/>
      <c r="N94" s="86"/>
      <c r="O94" s="86"/>
      <c r="P94" s="58">
        <f>P92</f>
        <v>22095688.939424701</v>
      </c>
      <c r="Q94" s="86"/>
      <c r="R94" s="86"/>
      <c r="S94" s="86"/>
      <c r="T94" s="86"/>
      <c r="U94" s="86"/>
      <c r="V94" s="294" t="s">
        <v>402</v>
      </c>
      <c r="W94" s="295"/>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c r="A99" s="97" t="s">
        <v>133</v>
      </c>
      <c r="B99" s="98"/>
      <c r="C99" s="358" t="s">
        <v>474</v>
      </c>
      <c r="D99" s="358"/>
      <c r="E99" s="358"/>
      <c r="F99" s="358"/>
      <c r="G99" s="358"/>
      <c r="H99" s="358"/>
      <c r="I99" s="358"/>
      <c r="J99" s="358"/>
      <c r="K99" s="358"/>
      <c r="L99" s="358"/>
      <c r="M99" s="358"/>
      <c r="N99" s="358"/>
      <c r="O99" s="358"/>
      <c r="P99" s="358"/>
      <c r="Q99" s="358"/>
      <c r="R99" s="358"/>
      <c r="S99" s="86"/>
      <c r="T99" s="86"/>
      <c r="U99" s="86"/>
      <c r="V99" s="86"/>
      <c r="W99" s="86"/>
      <c r="X99" s="86"/>
      <c r="Y99" s="86"/>
    </row>
    <row r="100" spans="1:25" ht="15.6">
      <c r="A100" s="97"/>
      <c r="B100" s="98"/>
      <c r="C100" s="348" t="s">
        <v>465</v>
      </c>
      <c r="D100" s="342"/>
      <c r="E100" s="342"/>
      <c r="F100" s="342"/>
      <c r="G100" s="342"/>
      <c r="H100" s="342"/>
      <c r="I100" s="342"/>
      <c r="J100" s="342"/>
      <c r="K100" s="342"/>
      <c r="L100" s="342"/>
      <c r="M100" s="342"/>
      <c r="N100" s="342"/>
      <c r="O100" s="342"/>
      <c r="P100" s="342"/>
      <c r="Q100" s="342"/>
      <c r="R100" s="342"/>
      <c r="S100" s="86"/>
      <c r="T100" s="86"/>
      <c r="U100" s="86"/>
      <c r="V100" s="86"/>
      <c r="W100" s="86"/>
      <c r="X100" s="86"/>
      <c r="Y100" s="86"/>
    </row>
    <row r="101" spans="1:25" ht="15.75" customHeight="1">
      <c r="A101" s="97" t="s">
        <v>134</v>
      </c>
      <c r="B101" s="98"/>
      <c r="C101" s="358" t="s">
        <v>226</v>
      </c>
      <c r="D101" s="358"/>
      <c r="E101" s="358"/>
      <c r="F101" s="358"/>
      <c r="G101" s="358"/>
      <c r="H101" s="358"/>
      <c r="I101" s="358"/>
      <c r="J101" s="358"/>
      <c r="K101" s="358"/>
      <c r="L101" s="358"/>
      <c r="M101" s="358"/>
      <c r="N101" s="358"/>
      <c r="O101" s="358"/>
      <c r="P101" s="358"/>
      <c r="Q101" s="358"/>
      <c r="R101" s="358"/>
      <c r="S101" s="86"/>
      <c r="T101" s="86"/>
      <c r="U101" s="86"/>
      <c r="V101" s="86"/>
      <c r="W101" s="86"/>
      <c r="X101" s="86"/>
      <c r="Y101" s="86"/>
    </row>
    <row r="102" spans="1:25" ht="15.75" customHeight="1">
      <c r="A102" s="97" t="s">
        <v>135</v>
      </c>
      <c r="B102" s="98"/>
      <c r="C102" s="358" t="s">
        <v>136</v>
      </c>
      <c r="D102" s="358"/>
      <c r="E102" s="358"/>
      <c r="F102" s="358"/>
      <c r="G102" s="358"/>
      <c r="H102" s="358"/>
      <c r="I102" s="358"/>
      <c r="J102" s="358"/>
      <c r="K102" s="358"/>
      <c r="L102" s="358"/>
      <c r="M102" s="358"/>
      <c r="N102" s="358"/>
      <c r="O102" s="358"/>
      <c r="P102" s="358"/>
      <c r="Q102" s="358"/>
      <c r="R102" s="358"/>
      <c r="S102" s="86"/>
      <c r="T102" s="86"/>
      <c r="U102" s="86"/>
      <c r="V102" s="86"/>
      <c r="W102" s="86"/>
      <c r="X102" s="86"/>
      <c r="Y102" s="86"/>
    </row>
    <row r="103" spans="1:25" ht="15.6">
      <c r="A103" s="97"/>
      <c r="B103" s="98"/>
      <c r="C103" s="358" t="s">
        <v>137</v>
      </c>
      <c r="D103" s="358"/>
      <c r="E103" s="358"/>
      <c r="F103" s="358"/>
      <c r="G103" s="358"/>
      <c r="H103" s="358"/>
      <c r="I103" s="358"/>
      <c r="J103" s="358"/>
      <c r="K103" s="358"/>
      <c r="L103" s="358"/>
      <c r="M103" s="358"/>
      <c r="N103" s="358"/>
      <c r="O103" s="358"/>
      <c r="P103" s="358"/>
      <c r="Q103" s="358"/>
      <c r="R103" s="358"/>
      <c r="S103" s="86"/>
      <c r="T103" s="86"/>
      <c r="U103" s="86"/>
      <c r="V103" s="86"/>
      <c r="W103" s="86"/>
      <c r="X103" s="86"/>
      <c r="Y103" s="86"/>
    </row>
    <row r="104" spans="1:25" ht="15.75" customHeight="1">
      <c r="A104" s="97" t="s">
        <v>138</v>
      </c>
      <c r="B104" s="98"/>
      <c r="C104" s="358" t="s">
        <v>139</v>
      </c>
      <c r="D104" s="358"/>
      <c r="E104" s="358"/>
      <c r="F104" s="358"/>
      <c r="G104" s="358"/>
      <c r="H104" s="358"/>
      <c r="I104" s="358"/>
      <c r="J104" s="358"/>
      <c r="K104" s="358"/>
      <c r="L104" s="358"/>
      <c r="M104" s="358"/>
      <c r="N104" s="358"/>
      <c r="O104" s="358"/>
      <c r="P104" s="358"/>
      <c r="Q104" s="358"/>
      <c r="R104" s="358"/>
      <c r="S104" s="86"/>
      <c r="T104" s="86"/>
      <c r="U104" s="86"/>
      <c r="V104" s="86"/>
      <c r="W104" s="86"/>
      <c r="X104" s="86"/>
      <c r="Y104" s="86"/>
    </row>
    <row r="105" spans="1:25" ht="15.75" customHeight="1">
      <c r="A105" s="99" t="s">
        <v>140</v>
      </c>
      <c r="B105" s="98"/>
      <c r="C105" s="357" t="s">
        <v>473</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6">
      <c r="A106" s="99" t="s">
        <v>141</v>
      </c>
      <c r="B106" s="98"/>
      <c r="C106" s="358" t="s">
        <v>142</v>
      </c>
      <c r="D106" s="358"/>
      <c r="E106" s="358"/>
      <c r="F106" s="358"/>
      <c r="G106" s="358"/>
      <c r="H106" s="358"/>
      <c r="I106" s="358"/>
      <c r="J106" s="358"/>
      <c r="K106" s="358"/>
      <c r="L106" s="358"/>
      <c r="M106" s="358"/>
      <c r="N106" s="358"/>
      <c r="O106" s="358"/>
      <c r="P106" s="358"/>
      <c r="Q106" s="358"/>
      <c r="R106" s="358"/>
      <c r="S106" s="86"/>
      <c r="T106" s="86"/>
      <c r="U106" s="86"/>
      <c r="V106" s="86"/>
      <c r="W106" s="86"/>
      <c r="X106" s="86"/>
      <c r="Y106" s="86"/>
    </row>
    <row r="107" spans="1:25" ht="15.75" customHeight="1">
      <c r="A107" s="99" t="s">
        <v>143</v>
      </c>
      <c r="B107" s="98"/>
      <c r="C107" s="357" t="s">
        <v>378</v>
      </c>
      <c r="D107" s="357"/>
      <c r="E107" s="357"/>
      <c r="F107" s="357"/>
      <c r="G107" s="357"/>
      <c r="H107" s="357"/>
      <c r="I107" s="357"/>
      <c r="J107" s="357"/>
      <c r="K107" s="357"/>
      <c r="L107" s="357"/>
      <c r="M107" s="357"/>
      <c r="N107" s="357"/>
      <c r="O107" s="357"/>
      <c r="P107" s="357"/>
      <c r="Q107" s="357"/>
      <c r="R107" s="357"/>
      <c r="S107" s="86"/>
      <c r="T107" s="86"/>
      <c r="U107" s="86"/>
      <c r="V107" s="86"/>
      <c r="W107" s="86"/>
      <c r="X107" s="86"/>
      <c r="Y107" s="86"/>
    </row>
    <row r="108" spans="1:25" ht="15.6">
      <c r="A108" s="99" t="s">
        <v>145</v>
      </c>
      <c r="B108" s="10"/>
      <c r="C108" s="358" t="s">
        <v>146</v>
      </c>
      <c r="D108" s="358"/>
      <c r="E108" s="358"/>
      <c r="F108" s="358"/>
      <c r="G108" s="358"/>
      <c r="H108" s="358"/>
      <c r="I108" s="358"/>
      <c r="J108" s="358"/>
      <c r="K108" s="358"/>
      <c r="L108" s="358"/>
      <c r="M108" s="358"/>
      <c r="N108" s="358"/>
      <c r="O108" s="358"/>
      <c r="P108" s="358"/>
      <c r="Q108" s="358"/>
      <c r="R108" s="358"/>
      <c r="S108" s="86"/>
      <c r="T108" s="86"/>
      <c r="U108" s="86"/>
      <c r="V108" s="86"/>
      <c r="W108" s="86"/>
      <c r="X108" s="86"/>
      <c r="Y108" s="86"/>
    </row>
    <row r="109" spans="1:25" ht="15.6">
      <c r="A109" s="43" t="s">
        <v>208</v>
      </c>
      <c r="B109" s="58"/>
      <c r="C109" s="58" t="s">
        <v>466</v>
      </c>
      <c r="D109" s="86"/>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7" t="s">
        <v>214</v>
      </c>
      <c r="B110" s="338"/>
      <c r="C110" s="182" t="s">
        <v>467</v>
      </c>
      <c r="D110" s="104"/>
      <c r="E110" s="104"/>
      <c r="F110" s="104"/>
      <c r="G110" s="347"/>
      <c r="H110" s="43"/>
      <c r="I110" s="43"/>
      <c r="J110" s="11"/>
      <c r="K110" s="11"/>
      <c r="L110" s="58"/>
      <c r="M110" s="58"/>
      <c r="N110" s="38"/>
      <c r="O110" s="58"/>
      <c r="P110" s="346"/>
      <c r="Q110" s="11"/>
      <c r="R110" s="105"/>
      <c r="S110" s="86"/>
      <c r="T110" s="86"/>
      <c r="U110" s="86"/>
      <c r="V110" s="86"/>
      <c r="W110" s="86"/>
      <c r="X110" s="86"/>
      <c r="Y110" s="86"/>
    </row>
    <row r="111" spans="1:25" ht="15.6">
      <c r="A111" s="337" t="s">
        <v>216</v>
      </c>
      <c r="B111" s="338"/>
      <c r="C111" s="58" t="s">
        <v>468</v>
      </c>
      <c r="D111" s="104"/>
      <c r="E111" s="104"/>
      <c r="F111" s="104"/>
      <c r="G111" s="347"/>
      <c r="H111" s="43"/>
      <c r="I111" s="43"/>
      <c r="J111" s="11"/>
      <c r="K111" s="11"/>
      <c r="L111" s="58"/>
      <c r="M111" s="58"/>
      <c r="N111" s="38"/>
      <c r="O111" s="58"/>
      <c r="P111" s="346"/>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9">
    <mergeCell ref="C107:R107"/>
    <mergeCell ref="C108:R108"/>
    <mergeCell ref="C99:R99"/>
    <mergeCell ref="C101:R101"/>
    <mergeCell ref="C102:R102"/>
    <mergeCell ref="C104:R104"/>
    <mergeCell ref="C105:R105"/>
    <mergeCell ref="C106:R106"/>
    <mergeCell ref="C103:R103"/>
  </mergeCells>
  <pageMargins left="0.45" right="0.2" top="0.5" bottom="0.5" header="0.3" footer="0.3"/>
  <pageSetup scale="59" fitToHeight="0" orientation="landscape" r:id="rId1"/>
  <headerFooter>
    <oddHeader>&amp;L&amp;"-,Bold"MidAmerican Energy Company Attachment 1-1i&amp;REffective January 1, 2017</oddHeader>
    <oddFooter>&amp;L&amp;D&amp;T&amp;R&amp;Z&amp;F</oddFooter>
  </headerFooter>
  <rowBreaks count="1" manualBreakCount="1">
    <brk id="59" max="1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R318"/>
  <sheetViews>
    <sheetView zoomScale="75" zoomScaleNormal="75" workbookViewId="0">
      <selection activeCell="O17" sqref="O17"/>
    </sheetView>
  </sheetViews>
  <sheetFormatPr defaultColWidth="9.109375" defaultRowHeight="14.4"/>
  <cols>
    <col min="1" max="1" width="7.6640625" style="1" customWidth="1"/>
    <col min="2" max="2" width="1.88671875" style="1" customWidth="1"/>
    <col min="3" max="3" width="48" style="1" customWidth="1"/>
    <col min="4" max="4" width="15.6640625" style="1" bestFit="1" customWidth="1"/>
    <col min="5" max="5" width="36.88671875" style="1" customWidth="1"/>
    <col min="6" max="6" width="16.33203125" style="1" customWidth="1"/>
    <col min="7" max="7" width="17" style="1" customWidth="1"/>
    <col min="8" max="8" width="17.109375" style="1" customWidth="1"/>
    <col min="9" max="9" width="17" style="1" customWidth="1"/>
    <col min="10" max="10" width="16.6640625" style="1" customWidth="1"/>
    <col min="11" max="11" width="16.109375" style="1" customWidth="1"/>
    <col min="12" max="12" width="17.88671875" style="1" customWidth="1"/>
    <col min="13" max="13" width="14.44140625" style="1" customWidth="1"/>
    <col min="14" max="14" width="16.44140625" style="1" customWidth="1"/>
    <col min="15" max="15" width="15.44140625" style="1" customWidth="1"/>
    <col min="16" max="16" width="18.33203125" style="1" customWidth="1"/>
    <col min="17" max="17" width="16.44140625" style="1" customWidth="1"/>
    <col min="18" max="18" width="17.88671875" style="1" customWidth="1"/>
    <col min="19" max="19" width="17.109375" style="1" customWidth="1"/>
    <col min="20" max="20" width="18.44140625" style="1" customWidth="1"/>
    <col min="21" max="21" width="2.6640625" style="1" customWidth="1"/>
    <col min="22" max="23" width="9.109375" style="1"/>
    <col min="24" max="24" width="24" style="1" customWidth="1"/>
    <col min="25" max="25" width="15.33203125" style="1" customWidth="1"/>
    <col min="26" max="16384" width="9.109375" style="1"/>
  </cols>
  <sheetData>
    <row r="1" spans="1:68" ht="15.6">
      <c r="A1" s="103"/>
      <c r="R1" s="116"/>
    </row>
    <row r="2" spans="1:68" ht="15.6">
      <c r="A2" s="103"/>
      <c r="N2" s="116"/>
    </row>
    <row r="4" spans="1:68" ht="15.6">
      <c r="N4" s="213" t="s">
        <v>484</v>
      </c>
    </row>
    <row r="5" spans="1:68" ht="15.6">
      <c r="C5" s="3" t="s">
        <v>1</v>
      </c>
      <c r="D5" s="3"/>
      <c r="E5" s="3"/>
      <c r="F5" s="3"/>
      <c r="G5" s="4" t="s">
        <v>2</v>
      </c>
      <c r="H5" s="3"/>
      <c r="I5" s="3"/>
      <c r="J5" s="3"/>
      <c r="K5" s="5"/>
      <c r="M5" s="6"/>
      <c r="N5" s="285" t="s">
        <v>485</v>
      </c>
      <c r="S5" s="8"/>
      <c r="T5" s="9"/>
      <c r="U5" s="8"/>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row>
    <row r="6" spans="1:68" ht="15.6">
      <c r="C6" s="3"/>
      <c r="D6" s="3"/>
      <c r="E6" s="11" t="s">
        <v>3</v>
      </c>
      <c r="F6" s="11"/>
      <c r="G6" s="11" t="s">
        <v>4</v>
      </c>
      <c r="H6" s="11"/>
      <c r="I6" s="11"/>
      <c r="J6" s="11"/>
      <c r="K6" s="5"/>
      <c r="M6" s="6"/>
      <c r="N6" s="5"/>
      <c r="S6" s="8"/>
      <c r="T6" s="12"/>
      <c r="U6" s="8"/>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row>
    <row r="7" spans="1:68" ht="15.6">
      <c r="C7" s="6"/>
      <c r="D7" s="6"/>
      <c r="E7" s="6"/>
      <c r="F7" s="6"/>
      <c r="G7" s="6"/>
      <c r="H7" s="6"/>
      <c r="I7" s="6"/>
      <c r="J7" s="6"/>
      <c r="K7" s="6"/>
      <c r="M7" s="6"/>
      <c r="N7" s="6" t="s">
        <v>5</v>
      </c>
      <c r="S7" s="8"/>
      <c r="T7" s="9"/>
      <c r="U7" s="8"/>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row>
    <row r="8" spans="1:68" ht="15.6">
      <c r="A8" s="13"/>
      <c r="C8" s="6"/>
      <c r="D8" s="6"/>
      <c r="E8" s="6"/>
      <c r="F8" s="6"/>
      <c r="G8" s="14" t="s">
        <v>486</v>
      </c>
      <c r="H8" s="6"/>
      <c r="I8" s="6"/>
      <c r="J8" s="6"/>
      <c r="K8" s="6"/>
      <c r="L8" s="6"/>
      <c r="M8" s="6"/>
      <c r="N8" s="6"/>
      <c r="S8" s="8"/>
      <c r="T8" s="9"/>
      <c r="U8" s="8"/>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row>
    <row r="9" spans="1:68" ht="15.6">
      <c r="A9" s="13"/>
      <c r="C9" s="6"/>
      <c r="D9" s="6"/>
      <c r="E9" s="6"/>
      <c r="F9" s="6"/>
      <c r="G9" s="15"/>
      <c r="H9" s="6"/>
      <c r="I9" s="6"/>
      <c r="J9" s="6"/>
      <c r="K9" s="6"/>
      <c r="L9" s="6"/>
      <c r="M9" s="6"/>
      <c r="N9" s="6"/>
      <c r="S9" s="8"/>
      <c r="T9" s="9"/>
      <c r="U9" s="8"/>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row>
    <row r="10" spans="1:68" ht="15.6">
      <c r="A10" s="13"/>
      <c r="C10" s="6" t="s">
        <v>6</v>
      </c>
      <c r="D10" s="6"/>
      <c r="E10" s="6"/>
      <c r="F10" s="6"/>
      <c r="G10" s="15"/>
      <c r="H10" s="6"/>
      <c r="I10" s="6"/>
      <c r="J10" s="6"/>
      <c r="K10" s="6"/>
      <c r="L10" s="6"/>
      <c r="M10" s="6"/>
      <c r="N10" s="6"/>
      <c r="S10" s="8"/>
      <c r="T10" s="9"/>
      <c r="U10" s="8"/>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row>
    <row r="11" spans="1:68" ht="15.6">
      <c r="A11" s="13"/>
      <c r="C11" s="6" t="s">
        <v>7</v>
      </c>
      <c r="D11" s="6"/>
      <c r="E11" s="6"/>
      <c r="F11" s="6"/>
      <c r="G11" s="15"/>
      <c r="L11" s="6"/>
      <c r="M11" s="6"/>
      <c r="N11" s="6"/>
      <c r="S11" s="8"/>
      <c r="T11" s="8"/>
      <c r="U11" s="8"/>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row>
    <row r="12" spans="1:68" ht="15.6">
      <c r="A12" s="13"/>
      <c r="C12" s="6"/>
      <c r="D12" s="6"/>
      <c r="E12" s="6"/>
      <c r="F12" s="6"/>
      <c r="G12" s="6"/>
      <c r="L12" s="16"/>
      <c r="M12" s="6"/>
      <c r="N12" s="6"/>
      <c r="S12" s="8"/>
      <c r="T12" s="8"/>
      <c r="U12" s="8"/>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row>
    <row r="13" spans="1:68" ht="15.6">
      <c r="C13" s="17" t="s">
        <v>8</v>
      </c>
      <c r="D13" s="17"/>
      <c r="E13" s="17" t="s">
        <v>9</v>
      </c>
      <c r="F13" s="17"/>
      <c r="G13" s="17" t="s">
        <v>10</v>
      </c>
      <c r="L13" s="18" t="s">
        <v>11</v>
      </c>
      <c r="M13" s="11"/>
      <c r="N13" s="18"/>
      <c r="S13" s="19"/>
      <c r="T13" s="18"/>
      <c r="U13" s="2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row>
    <row r="14" spans="1:68" ht="15.6">
      <c r="C14" s="21"/>
      <c r="D14" s="21"/>
      <c r="E14" s="22" t="s">
        <v>12</v>
      </c>
      <c r="F14" s="22"/>
      <c r="G14" s="11"/>
      <c r="M14" s="11"/>
      <c r="S14" s="19"/>
      <c r="T14" s="23"/>
      <c r="U14" s="2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row>
    <row r="15" spans="1:68" ht="15.6">
      <c r="A15" s="13" t="s">
        <v>13</v>
      </c>
      <c r="C15" s="21"/>
      <c r="D15" s="21"/>
      <c r="E15" s="24" t="s">
        <v>14</v>
      </c>
      <c r="F15" s="24"/>
      <c r="G15" s="25" t="s">
        <v>15</v>
      </c>
      <c r="L15" s="25" t="s">
        <v>16</v>
      </c>
      <c r="M15" s="11"/>
      <c r="S15" s="8"/>
      <c r="T15" s="26"/>
      <c r="U15" s="2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row>
    <row r="16" spans="1:68" ht="15.6">
      <c r="A16" s="13" t="s">
        <v>17</v>
      </c>
      <c r="C16" s="27"/>
      <c r="D16" s="27"/>
      <c r="E16" s="11"/>
      <c r="F16" s="11"/>
      <c r="G16" s="11"/>
      <c r="L16" s="11"/>
      <c r="M16" s="11"/>
      <c r="N16" s="11"/>
      <c r="S16" s="8"/>
      <c r="T16" s="19"/>
      <c r="U16" s="2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row>
    <row r="17" spans="1:68" ht="15.6">
      <c r="A17" s="28"/>
      <c r="C17" s="21"/>
      <c r="D17" s="21"/>
      <c r="E17" s="11"/>
      <c r="F17" s="11"/>
      <c r="G17" s="11"/>
      <c r="L17" s="11"/>
      <c r="M17" s="11"/>
      <c r="N17" s="11"/>
      <c r="S17" s="8"/>
      <c r="T17" s="19"/>
      <c r="U17" s="2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row>
    <row r="18" spans="1:68" ht="15.6">
      <c r="A18" s="29">
        <v>1</v>
      </c>
      <c r="C18" s="21" t="s">
        <v>18</v>
      </c>
      <c r="D18" s="21"/>
      <c r="E18" s="30" t="s">
        <v>487</v>
      </c>
      <c r="F18" s="30"/>
      <c r="G18" s="117">
        <v>0</v>
      </c>
      <c r="H18" s="194"/>
      <c r="I18" s="194"/>
      <c r="J18" s="194"/>
      <c r="K18" s="194"/>
      <c r="L18" s="194"/>
      <c r="M18" s="11"/>
      <c r="N18" s="11"/>
      <c r="S18" s="8"/>
      <c r="T18" s="19"/>
      <c r="U18" s="2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row>
    <row r="19" spans="1:68" ht="15.6">
      <c r="A19" s="29" t="s">
        <v>20</v>
      </c>
      <c r="C19" s="21" t="s">
        <v>21</v>
      </c>
      <c r="D19" s="21"/>
      <c r="E19" s="30" t="s">
        <v>488</v>
      </c>
      <c r="F19" s="30"/>
      <c r="G19" s="117">
        <v>0</v>
      </c>
      <c r="H19" s="194"/>
      <c r="I19" s="194"/>
      <c r="J19" s="194"/>
      <c r="K19" s="194"/>
      <c r="L19" s="194"/>
      <c r="M19" s="11"/>
      <c r="N19" s="11"/>
      <c r="S19" s="8"/>
      <c r="T19" s="19"/>
      <c r="U19" s="2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row>
    <row r="20" spans="1:68" ht="15.6">
      <c r="A20" s="29">
        <v>2</v>
      </c>
      <c r="C20" s="21" t="s">
        <v>22</v>
      </c>
      <c r="D20" s="21"/>
      <c r="E20" s="30" t="s">
        <v>23</v>
      </c>
      <c r="F20" s="30"/>
      <c r="G20" s="118">
        <f>+G18-G19</f>
        <v>0</v>
      </c>
      <c r="H20" s="194"/>
      <c r="I20" s="194"/>
      <c r="J20" s="194"/>
      <c r="K20" s="194"/>
      <c r="L20" s="194"/>
      <c r="M20" s="11"/>
      <c r="N20" s="11"/>
      <c r="S20" s="8"/>
      <c r="T20" s="19"/>
      <c r="U20" s="2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row>
    <row r="21" spans="1:68" ht="15.6">
      <c r="A21" s="29"/>
      <c r="E21" s="30"/>
      <c r="F21" s="30"/>
      <c r="G21" s="194"/>
      <c r="H21" s="194"/>
      <c r="I21" s="194"/>
      <c r="J21" s="194"/>
      <c r="K21" s="194"/>
      <c r="L21" s="194"/>
      <c r="M21" s="11"/>
      <c r="N21" s="11"/>
      <c r="S21" s="8"/>
      <c r="T21" s="19"/>
      <c r="U21" s="2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row>
    <row r="22" spans="1:68" ht="15.6">
      <c r="A22" s="29"/>
      <c r="C22" s="21" t="s">
        <v>24</v>
      </c>
      <c r="D22" s="21"/>
      <c r="E22" s="30"/>
      <c r="F22" s="30"/>
      <c r="G22" s="11"/>
      <c r="H22" s="194"/>
      <c r="I22" s="194"/>
      <c r="J22" s="194"/>
      <c r="K22" s="194"/>
      <c r="L22" s="11"/>
      <c r="M22" s="11"/>
      <c r="N22" s="11"/>
      <c r="S22" s="19"/>
      <c r="T22" s="19"/>
      <c r="U22" s="2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row>
    <row r="23" spans="1:68" ht="15.6">
      <c r="A23" s="29">
        <v>3</v>
      </c>
      <c r="C23" s="21" t="s">
        <v>25</v>
      </c>
      <c r="D23" s="21"/>
      <c r="E23" s="30" t="s">
        <v>26</v>
      </c>
      <c r="F23" s="30"/>
      <c r="G23" s="117">
        <v>0</v>
      </c>
      <c r="H23" s="194"/>
      <c r="I23" s="194"/>
      <c r="J23" s="194"/>
      <c r="K23" s="194"/>
      <c r="L23" s="194"/>
      <c r="M23" s="11"/>
      <c r="N23" s="11"/>
      <c r="S23" s="19"/>
      <c r="T23" s="19"/>
      <c r="U23" s="2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row>
    <row r="24" spans="1:68" ht="15.6">
      <c r="A24" s="29" t="s">
        <v>27</v>
      </c>
      <c r="C24" s="21" t="s">
        <v>28</v>
      </c>
      <c r="D24" s="21"/>
      <c r="E24" s="30" t="s">
        <v>489</v>
      </c>
      <c r="F24" s="30"/>
      <c r="G24" s="117">
        <v>0</v>
      </c>
      <c r="H24" s="194"/>
      <c r="I24" s="194"/>
      <c r="J24" s="194"/>
      <c r="K24" s="194"/>
      <c r="L24" s="194"/>
      <c r="M24" s="11"/>
      <c r="N24" s="11"/>
      <c r="S24" s="19"/>
      <c r="T24" s="19"/>
      <c r="U24" s="2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row>
    <row r="25" spans="1:68" ht="15.6">
      <c r="A25" s="29" t="s">
        <v>30</v>
      </c>
      <c r="C25" s="21" t="s">
        <v>31</v>
      </c>
      <c r="D25" s="21"/>
      <c r="E25" s="30" t="s">
        <v>284</v>
      </c>
      <c r="F25" s="30"/>
      <c r="G25" s="117">
        <v>0</v>
      </c>
      <c r="H25" s="194"/>
      <c r="I25" s="194"/>
      <c r="J25" s="194"/>
      <c r="K25" s="194"/>
      <c r="L25" s="194"/>
      <c r="M25" s="11"/>
      <c r="N25" s="11"/>
      <c r="S25" s="19"/>
      <c r="T25" s="19"/>
      <c r="U25" s="2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row>
    <row r="26" spans="1:68" ht="15.6">
      <c r="A26" s="29" t="s">
        <v>33</v>
      </c>
      <c r="C26" s="21" t="s">
        <v>34</v>
      </c>
      <c r="D26" s="21"/>
      <c r="E26" s="30" t="s">
        <v>285</v>
      </c>
      <c r="F26" s="30"/>
      <c r="G26" s="117">
        <v>0</v>
      </c>
      <c r="H26" s="194"/>
      <c r="I26" s="194"/>
      <c r="J26" s="194"/>
      <c r="K26" s="194"/>
      <c r="L26" s="194"/>
      <c r="M26" s="11"/>
      <c r="N26" s="11"/>
      <c r="S26" s="19"/>
      <c r="T26" s="19"/>
      <c r="U26" s="2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row>
    <row r="27" spans="1:68" ht="15.6">
      <c r="A27" s="29" t="s">
        <v>36</v>
      </c>
      <c r="C27" s="21" t="s">
        <v>37</v>
      </c>
      <c r="D27" s="21"/>
      <c r="E27" s="30" t="s">
        <v>38</v>
      </c>
      <c r="F27" s="30"/>
      <c r="G27" s="119">
        <f>+G24-G25-G26</f>
        <v>0</v>
      </c>
      <c r="H27" s="194"/>
      <c r="I27" s="194"/>
      <c r="J27" s="194"/>
      <c r="K27" s="194"/>
      <c r="L27" s="194"/>
      <c r="M27" s="11"/>
      <c r="N27" s="11"/>
      <c r="S27" s="19"/>
      <c r="T27" s="19"/>
      <c r="U27" s="2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row>
    <row r="28" spans="1:68" ht="15.6">
      <c r="A28" s="29"/>
      <c r="C28" s="21"/>
      <c r="D28" s="21"/>
      <c r="E28" s="30"/>
      <c r="F28" s="30"/>
      <c r="G28" s="34"/>
      <c r="H28" s="194"/>
      <c r="I28" s="194"/>
      <c r="J28" s="194"/>
      <c r="K28" s="194"/>
      <c r="L28" s="194"/>
      <c r="M28" s="11"/>
      <c r="N28" s="11"/>
      <c r="S28" s="19"/>
      <c r="T28" s="19"/>
      <c r="U28" s="2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row>
    <row r="29" spans="1:68" ht="15.6">
      <c r="A29" s="29">
        <v>4</v>
      </c>
      <c r="C29" s="21" t="s">
        <v>39</v>
      </c>
      <c r="D29" s="21"/>
      <c r="E29" s="30" t="s">
        <v>187</v>
      </c>
      <c r="F29" s="30"/>
      <c r="G29" s="38">
        <f>IF(G27=0,0,G27/G19)</f>
        <v>0</v>
      </c>
      <c r="H29" s="194"/>
      <c r="I29" s="194"/>
      <c r="J29" s="194"/>
      <c r="K29" s="194"/>
      <c r="L29" s="197">
        <f>G29</f>
        <v>0</v>
      </c>
      <c r="M29" s="11"/>
      <c r="N29" s="36"/>
      <c r="S29" s="40"/>
      <c r="T29" s="41"/>
      <c r="U29" s="2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row>
    <row r="30" spans="1:68" ht="15.6">
      <c r="A30" s="29"/>
      <c r="C30" s="21"/>
      <c r="D30" s="21"/>
      <c r="E30" s="30"/>
      <c r="F30" s="30"/>
      <c r="G30" s="38"/>
      <c r="H30" s="194"/>
      <c r="I30" s="194"/>
      <c r="J30" s="194"/>
      <c r="K30" s="194"/>
      <c r="L30" s="197"/>
      <c r="M30" s="11"/>
      <c r="N30" s="36"/>
      <c r="S30" s="40"/>
      <c r="T30" s="41"/>
      <c r="U30" s="2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row>
    <row r="31" spans="1:68" ht="15.6">
      <c r="A31" s="29"/>
      <c r="C31" s="21" t="s">
        <v>188</v>
      </c>
      <c r="D31" s="21"/>
      <c r="E31" s="30"/>
      <c r="F31" s="30"/>
      <c r="G31" s="38"/>
      <c r="H31" s="194"/>
      <c r="I31" s="194"/>
      <c r="J31" s="194"/>
      <c r="K31" s="194"/>
      <c r="L31" s="197"/>
      <c r="M31" s="11"/>
      <c r="N31" s="36"/>
      <c r="S31" s="40"/>
      <c r="T31" s="41"/>
      <c r="U31" s="2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row>
    <row r="32" spans="1:68" ht="15.6">
      <c r="A32" s="29" t="s">
        <v>42</v>
      </c>
      <c r="C32" s="21" t="s">
        <v>43</v>
      </c>
      <c r="D32" s="21"/>
      <c r="E32" s="30" t="s">
        <v>44</v>
      </c>
      <c r="F32" s="30"/>
      <c r="G32" s="34">
        <f>G23-G27</f>
        <v>0</v>
      </c>
      <c r="H32" s="194"/>
      <c r="I32" s="194"/>
      <c r="J32" s="194"/>
      <c r="K32" s="194"/>
      <c r="L32" s="197"/>
      <c r="M32" s="11"/>
      <c r="N32" s="36"/>
      <c r="S32" s="40"/>
      <c r="T32" s="41"/>
      <c r="U32" s="2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row>
    <row r="33" spans="1:68" ht="15.6">
      <c r="A33" s="29" t="s">
        <v>45</v>
      </c>
      <c r="C33" s="21" t="s">
        <v>46</v>
      </c>
      <c r="D33" s="21"/>
      <c r="E33" s="30" t="s">
        <v>47</v>
      </c>
      <c r="F33" s="30"/>
      <c r="G33" s="38">
        <f>IF(G32=0,0,G32/G18)</f>
        <v>0</v>
      </c>
      <c r="H33" s="194"/>
      <c r="I33" s="194"/>
      <c r="J33" s="194"/>
      <c r="K33" s="194"/>
      <c r="L33" s="197">
        <f>G33</f>
        <v>0</v>
      </c>
      <c r="M33" s="11"/>
      <c r="N33" s="36"/>
      <c r="S33" s="40"/>
      <c r="T33" s="41"/>
      <c r="U33" s="2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row>
    <row r="34" spans="1:68" ht="15.6">
      <c r="A34" s="29"/>
      <c r="C34" s="21"/>
      <c r="D34" s="21"/>
      <c r="E34" s="30"/>
      <c r="F34" s="30"/>
      <c r="G34" s="38"/>
      <c r="H34" s="194"/>
      <c r="I34" s="194"/>
      <c r="J34" s="194"/>
      <c r="K34" s="194"/>
      <c r="L34" s="197"/>
      <c r="M34" s="11"/>
      <c r="N34" s="36"/>
      <c r="S34" s="40"/>
      <c r="T34" s="41"/>
      <c r="U34" s="2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row>
    <row r="35" spans="1:68" ht="15.6">
      <c r="A35" s="42"/>
      <c r="B35" s="10"/>
      <c r="C35" s="21" t="s">
        <v>189</v>
      </c>
      <c r="D35" s="21"/>
      <c r="E35" s="43"/>
      <c r="F35" s="43"/>
      <c r="G35" s="11"/>
      <c r="H35" s="194"/>
      <c r="I35" s="194"/>
      <c r="J35" s="194"/>
      <c r="K35" s="194"/>
      <c r="L35" s="11"/>
      <c r="M35" s="11"/>
      <c r="N35" s="36"/>
      <c r="S35" s="40"/>
      <c r="T35" s="41"/>
      <c r="U35" s="2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row>
    <row r="36" spans="1:68" ht="15.6">
      <c r="A36" s="42" t="s">
        <v>49</v>
      </c>
      <c r="B36" s="10"/>
      <c r="C36" s="21" t="s">
        <v>50</v>
      </c>
      <c r="D36" s="21"/>
      <c r="E36" s="30" t="s">
        <v>51</v>
      </c>
      <c r="F36" s="30"/>
      <c r="G36" s="117">
        <v>0</v>
      </c>
      <c r="H36" s="194"/>
      <c r="I36" s="194"/>
      <c r="J36" s="194"/>
      <c r="K36" s="194"/>
      <c r="L36" s="194"/>
      <c r="M36" s="11"/>
      <c r="N36" s="36"/>
      <c r="S36" s="40"/>
      <c r="T36" s="41"/>
      <c r="U36" s="2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row>
    <row r="37" spans="1:68" ht="15.6">
      <c r="A37" s="42" t="s">
        <v>52</v>
      </c>
      <c r="B37" s="10"/>
      <c r="C37" s="21" t="s">
        <v>53</v>
      </c>
      <c r="D37" s="21"/>
      <c r="E37" s="30" t="s">
        <v>54</v>
      </c>
      <c r="F37" s="30"/>
      <c r="G37" s="38">
        <f>IF(G36=0,0,G36/G18)</f>
        <v>0</v>
      </c>
      <c r="H37" s="194"/>
      <c r="I37" s="194"/>
      <c r="J37" s="194"/>
      <c r="K37" s="194"/>
      <c r="L37" s="197">
        <f>G37</f>
        <v>0</v>
      </c>
      <c r="M37" s="11"/>
      <c r="N37" s="36"/>
      <c r="S37" s="40"/>
      <c r="T37" s="41"/>
      <c r="U37" s="2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row>
    <row r="38" spans="1:68" ht="15.6">
      <c r="A38" s="29"/>
      <c r="C38" s="21"/>
      <c r="D38" s="21"/>
      <c r="E38" s="30"/>
      <c r="F38" s="30"/>
      <c r="G38" s="38"/>
      <c r="H38" s="194"/>
      <c r="I38" s="194"/>
      <c r="J38" s="194"/>
      <c r="K38" s="194"/>
      <c r="L38" s="197"/>
      <c r="M38" s="11"/>
      <c r="N38" s="36"/>
      <c r="S38" s="40"/>
      <c r="T38" s="41"/>
      <c r="U38" s="2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row>
    <row r="39" spans="1:68" ht="15.6">
      <c r="A39" s="44"/>
      <c r="C39" s="21" t="s">
        <v>55</v>
      </c>
      <c r="D39" s="21"/>
      <c r="E39" s="43"/>
      <c r="F39" s="43"/>
      <c r="G39" s="11"/>
      <c r="H39" s="194"/>
      <c r="I39" s="194"/>
      <c r="J39" s="194"/>
      <c r="K39" s="194"/>
      <c r="L39" s="11"/>
      <c r="M39" s="11"/>
      <c r="N39" s="11"/>
      <c r="S39" s="19"/>
      <c r="T39" s="11"/>
      <c r="U39" s="2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row>
    <row r="40" spans="1:68" ht="15.6">
      <c r="A40" s="44" t="s">
        <v>56</v>
      </c>
      <c r="C40" s="21" t="s">
        <v>57</v>
      </c>
      <c r="D40" s="21"/>
      <c r="E40" s="30" t="s">
        <v>58</v>
      </c>
      <c r="F40" s="30"/>
      <c r="G40" s="117">
        <v>0</v>
      </c>
      <c r="H40" s="194"/>
      <c r="I40" s="194"/>
      <c r="J40" s="194"/>
      <c r="K40" s="194"/>
      <c r="L40" s="194"/>
      <c r="M40" s="11"/>
      <c r="N40" s="45"/>
      <c r="S40" s="19"/>
      <c r="T40" s="46"/>
      <c r="U40" s="2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row>
    <row r="41" spans="1:68" ht="15.6">
      <c r="A41" s="44" t="s">
        <v>59</v>
      </c>
      <c r="C41" s="21" t="s">
        <v>60</v>
      </c>
      <c r="D41" s="21"/>
      <c r="E41" s="30" t="s">
        <v>61</v>
      </c>
      <c r="F41" s="30"/>
      <c r="G41" s="38">
        <f>IF(G40=0,0,G40/G18)</f>
        <v>0</v>
      </c>
      <c r="H41" s="194"/>
      <c r="I41" s="194"/>
      <c r="J41" s="194"/>
      <c r="K41" s="194"/>
      <c r="L41" s="197">
        <f>G41</f>
        <v>0</v>
      </c>
      <c r="M41" s="11"/>
      <c r="N41" s="36"/>
      <c r="S41" s="19"/>
      <c r="T41" s="41"/>
      <c r="U41" s="2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row>
    <row r="42" spans="1:68" ht="15.6">
      <c r="A42" s="44"/>
      <c r="C42" s="21"/>
      <c r="D42" s="21"/>
      <c r="E42" s="30"/>
      <c r="F42" s="30"/>
      <c r="G42" s="11"/>
      <c r="H42" s="194"/>
      <c r="I42" s="194"/>
      <c r="J42" s="194"/>
      <c r="K42" s="194"/>
      <c r="L42" s="11"/>
      <c r="M42" s="11"/>
      <c r="U42" s="2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row>
    <row r="43" spans="1:68" ht="15.6">
      <c r="A43" s="47" t="s">
        <v>62</v>
      </c>
      <c r="B43" s="48"/>
      <c r="C43" s="27" t="s">
        <v>63</v>
      </c>
      <c r="D43" s="27"/>
      <c r="E43" s="22" t="s">
        <v>191</v>
      </c>
      <c r="F43" s="22"/>
      <c r="G43" s="56"/>
      <c r="H43" s="194"/>
      <c r="I43" s="194"/>
      <c r="J43" s="194"/>
      <c r="K43" s="194"/>
      <c r="L43" s="49">
        <f>L33+L37+L41</f>
        <v>0</v>
      </c>
      <c r="M43" s="11"/>
      <c r="U43" s="2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row>
    <row r="44" spans="1:68" ht="15.6">
      <c r="A44" s="44"/>
      <c r="C44" s="21"/>
      <c r="D44" s="21"/>
      <c r="E44" s="30"/>
      <c r="F44" s="30"/>
      <c r="G44" s="11"/>
      <c r="H44" s="194"/>
      <c r="I44" s="194"/>
      <c r="J44" s="194"/>
      <c r="K44" s="194"/>
      <c r="L44" s="11"/>
      <c r="M44" s="11"/>
      <c r="N44" s="11"/>
      <c r="S44" s="19"/>
      <c r="T44" s="50"/>
      <c r="U44" s="2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row>
    <row r="45" spans="1:68" ht="15.6">
      <c r="A45" s="42"/>
      <c r="B45" s="51"/>
      <c r="C45" s="11" t="s">
        <v>65</v>
      </c>
      <c r="D45" s="11"/>
      <c r="E45" s="30"/>
      <c r="F45" s="30"/>
      <c r="G45" s="11"/>
      <c r="H45" s="194"/>
      <c r="I45" s="194"/>
      <c r="J45" s="194"/>
      <c r="K45" s="194"/>
      <c r="L45" s="11"/>
      <c r="M45" s="52"/>
      <c r="N45" s="51"/>
      <c r="U45" s="19" t="s">
        <v>3</v>
      </c>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row>
    <row r="46" spans="1:68" ht="15.6">
      <c r="A46" s="44" t="s">
        <v>66</v>
      </c>
      <c r="B46" s="51"/>
      <c r="C46" s="11" t="s">
        <v>67</v>
      </c>
      <c r="D46" s="11"/>
      <c r="E46" s="30" t="s">
        <v>68</v>
      </c>
      <c r="F46" s="30"/>
      <c r="G46" s="117">
        <v>0</v>
      </c>
      <c r="H46" s="194"/>
      <c r="I46" s="194"/>
      <c r="J46" s="194"/>
      <c r="K46" s="194"/>
      <c r="L46" s="11"/>
      <c r="M46" s="52"/>
      <c r="N46" s="51"/>
      <c r="U46" s="19"/>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row>
    <row r="47" spans="1:68" ht="15.6">
      <c r="A47" s="44" t="s">
        <v>69</v>
      </c>
      <c r="B47" s="51"/>
      <c r="C47" s="11" t="s">
        <v>70</v>
      </c>
      <c r="D47" s="11"/>
      <c r="E47" s="30" t="s">
        <v>71</v>
      </c>
      <c r="F47" s="30"/>
      <c r="G47" s="38">
        <f>IF(G46=0,0,G46/G20)</f>
        <v>0</v>
      </c>
      <c r="H47" s="194"/>
      <c r="I47" s="194"/>
      <c r="J47" s="194"/>
      <c r="K47" s="194"/>
      <c r="L47" s="197">
        <f>G47</f>
        <v>0</v>
      </c>
      <c r="M47" s="52"/>
      <c r="N47" s="51"/>
      <c r="S47" s="19"/>
      <c r="T47" s="19"/>
      <c r="U47" s="19"/>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row>
    <row r="48" spans="1:68" ht="15.6">
      <c r="A48" s="44"/>
      <c r="C48" s="11"/>
      <c r="D48" s="11"/>
      <c r="E48" s="30"/>
      <c r="F48" s="30"/>
      <c r="G48" s="11"/>
      <c r="H48" s="194"/>
      <c r="I48" s="194"/>
      <c r="J48" s="194"/>
      <c r="K48" s="194"/>
      <c r="L48" s="11"/>
      <c r="M48" s="11"/>
      <c r="S48" s="8"/>
      <c r="T48" s="19"/>
      <c r="U48" s="2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row>
    <row r="49" spans="1:68" ht="15.6">
      <c r="A49" s="44"/>
      <c r="C49" s="21" t="s">
        <v>72</v>
      </c>
      <c r="D49" s="21"/>
      <c r="E49" s="53"/>
      <c r="F49" s="53"/>
      <c r="G49" s="194"/>
      <c r="H49" s="194"/>
      <c r="I49" s="194"/>
      <c r="J49" s="194"/>
      <c r="K49" s="194"/>
      <c r="L49" s="194"/>
      <c r="M49" s="11"/>
      <c r="S49" s="19"/>
      <c r="T49" s="19"/>
      <c r="U49" s="2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row>
    <row r="50" spans="1:68" ht="15.6">
      <c r="A50" s="44" t="s">
        <v>73</v>
      </c>
      <c r="C50" s="21" t="s">
        <v>74</v>
      </c>
      <c r="D50" s="21"/>
      <c r="E50" s="30" t="s">
        <v>75</v>
      </c>
      <c r="F50" s="30"/>
      <c r="G50" s="117">
        <v>0</v>
      </c>
      <c r="H50" s="194"/>
      <c r="I50" s="194"/>
      <c r="J50" s="194"/>
      <c r="K50" s="194"/>
      <c r="L50" s="11"/>
      <c r="M50" s="11"/>
      <c r="S50" s="19"/>
      <c r="T50" s="19"/>
      <c r="U50" s="2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row>
    <row r="51" spans="1:68" ht="15.6">
      <c r="A51" s="44" t="s">
        <v>76</v>
      </c>
      <c r="B51" s="51"/>
      <c r="C51" s="11" t="s">
        <v>77</v>
      </c>
      <c r="D51" s="11"/>
      <c r="E51" s="30" t="s">
        <v>78</v>
      </c>
      <c r="F51" s="30"/>
      <c r="G51" s="54">
        <f>IF(G50=0,0,G50/G20)</f>
        <v>0</v>
      </c>
      <c r="H51" s="194"/>
      <c r="I51" s="194"/>
      <c r="J51" s="194"/>
      <c r="K51" s="194"/>
      <c r="L51" s="197">
        <f>G51</f>
        <v>0</v>
      </c>
      <c r="M51" s="11"/>
      <c r="T51" s="55"/>
      <c r="U51" s="19"/>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row>
    <row r="52" spans="1:68" ht="15.6">
      <c r="A52" s="44"/>
      <c r="C52" s="21"/>
      <c r="D52" s="21"/>
      <c r="E52" s="30"/>
      <c r="F52" s="30"/>
      <c r="G52" s="11"/>
      <c r="H52" s="194"/>
      <c r="I52" s="194"/>
      <c r="J52" s="194"/>
      <c r="K52" s="194"/>
      <c r="L52" s="11"/>
      <c r="M52" s="11"/>
      <c r="N52" s="53"/>
      <c r="S52" s="19"/>
      <c r="T52" s="19"/>
      <c r="U52" s="2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row>
    <row r="53" spans="1:68" ht="15.6">
      <c r="A53" s="47" t="s">
        <v>79</v>
      </c>
      <c r="B53" s="48"/>
      <c r="C53" s="27" t="s">
        <v>80</v>
      </c>
      <c r="D53" s="27"/>
      <c r="E53" s="22" t="s">
        <v>192</v>
      </c>
      <c r="F53" s="22"/>
      <c r="G53" s="56"/>
      <c r="H53" s="194"/>
      <c r="I53" s="194"/>
      <c r="J53" s="194"/>
      <c r="K53" s="194"/>
      <c r="L53" s="49">
        <f>L47+L51</f>
        <v>0</v>
      </c>
      <c r="M53" s="11"/>
      <c r="N53" s="53"/>
      <c r="S53" s="19"/>
      <c r="T53" s="19"/>
      <c r="U53" s="2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row>
    <row r="54" spans="1:68" ht="15.6">
      <c r="G54" s="194"/>
      <c r="H54" s="194"/>
      <c r="I54" s="194"/>
      <c r="J54" s="194"/>
      <c r="K54" s="194"/>
      <c r="L54" s="194"/>
      <c r="M54" s="57"/>
      <c r="N54" s="57"/>
      <c r="S54" s="19"/>
      <c r="T54" s="19"/>
      <c r="U54" s="2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row>
    <row r="55" spans="1:68" ht="15.6">
      <c r="A55" s="120">
        <v>15</v>
      </c>
      <c r="B55" s="48"/>
      <c r="C55" s="56" t="s">
        <v>491</v>
      </c>
      <c r="D55" s="98"/>
      <c r="E55" s="30" t="s">
        <v>490</v>
      </c>
      <c r="F55" s="30"/>
      <c r="G55" s="291">
        <v>0</v>
      </c>
      <c r="H55" s="194"/>
      <c r="I55" s="194"/>
      <c r="J55" s="194"/>
      <c r="K55" s="194"/>
      <c r="L55" s="121">
        <f>G55</f>
        <v>0</v>
      </c>
      <c r="M55" s="57"/>
      <c r="N55" s="57"/>
      <c r="S55" s="19"/>
      <c r="T55" s="19"/>
      <c r="U55" s="2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row>
    <row r="56" spans="1:68" ht="15.6">
      <c r="A56" s="48"/>
      <c r="B56" s="48"/>
      <c r="C56" s="122"/>
      <c r="G56" s="194"/>
      <c r="H56" s="194"/>
      <c r="I56" s="194"/>
      <c r="J56" s="194"/>
      <c r="K56" s="194"/>
      <c r="L56" s="194"/>
      <c r="M56" s="57"/>
      <c r="N56" s="57"/>
      <c r="S56" s="19"/>
      <c r="T56" s="19"/>
      <c r="U56" s="2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row>
    <row r="57" spans="1:68" ht="15.6">
      <c r="M57" s="6"/>
      <c r="N57" s="6"/>
      <c r="S57" s="20"/>
      <c r="T57" s="20"/>
      <c r="U57" s="2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row>
    <row r="58" spans="1:68" ht="15.6">
      <c r="A58" s="102"/>
      <c r="B58" s="10"/>
      <c r="C58" s="42"/>
      <c r="D58" s="42"/>
      <c r="E58" s="43"/>
      <c r="F58" s="43"/>
      <c r="G58" s="43"/>
      <c r="H58" s="43"/>
      <c r="I58" s="43"/>
      <c r="J58" s="43"/>
      <c r="K58" s="11"/>
      <c r="L58" s="58"/>
      <c r="M58" s="58"/>
      <c r="N58" s="38"/>
      <c r="O58" s="58"/>
      <c r="Q58" s="11"/>
      <c r="R58" s="105"/>
      <c r="S58" s="124"/>
      <c r="T58" s="19"/>
      <c r="U58" s="19"/>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row>
    <row r="59" spans="1:68" ht="15.6">
      <c r="A59" s="102"/>
      <c r="B59" s="10"/>
      <c r="C59" s="42"/>
      <c r="D59" s="42"/>
      <c r="E59" s="43"/>
      <c r="F59" s="43"/>
      <c r="G59" s="43"/>
      <c r="H59" s="43"/>
      <c r="I59" s="43"/>
      <c r="J59" s="43"/>
      <c r="K59" s="11"/>
      <c r="L59" s="58"/>
      <c r="M59" s="58"/>
      <c r="N59" s="38"/>
      <c r="O59" s="58"/>
      <c r="Q59" s="11"/>
      <c r="R59" s="36"/>
      <c r="S59" s="124"/>
      <c r="T59" s="19"/>
      <c r="U59" s="19"/>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row>
    <row r="60" spans="1:68" ht="15.6">
      <c r="A60" s="125"/>
      <c r="B60" s="10"/>
      <c r="C60" s="42"/>
      <c r="D60" s="42"/>
      <c r="E60" s="43"/>
      <c r="F60" s="43"/>
      <c r="G60" s="43"/>
      <c r="H60" s="43"/>
      <c r="I60" s="43"/>
      <c r="J60" s="43"/>
      <c r="K60" s="11"/>
      <c r="L60" s="58"/>
      <c r="M60" s="58"/>
      <c r="N60" s="38"/>
      <c r="O60" s="58"/>
      <c r="Q60" s="11"/>
      <c r="R60" s="36"/>
      <c r="S60" s="124"/>
      <c r="T60" s="19"/>
      <c r="U60" s="19"/>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row>
    <row r="61" spans="1:68" ht="15.6">
      <c r="A61" s="13"/>
      <c r="C61" s="58"/>
      <c r="D61" s="58"/>
      <c r="E61" s="58"/>
      <c r="F61" s="58"/>
      <c r="G61" s="58"/>
      <c r="H61" s="58"/>
      <c r="I61" s="58"/>
      <c r="J61" s="58"/>
      <c r="K61" s="11"/>
      <c r="L61" s="58"/>
      <c r="M61" s="58"/>
      <c r="N61" s="58"/>
      <c r="O61" s="58"/>
      <c r="Q61" s="11"/>
      <c r="R61" s="11"/>
      <c r="S61" s="19"/>
      <c r="T61" s="19"/>
      <c r="U61" s="19" t="s">
        <v>3</v>
      </c>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row>
    <row r="62" spans="1:68" ht="15.6">
      <c r="A62" s="103"/>
      <c r="R62" s="116"/>
    </row>
    <row r="63" spans="1:68" ht="15.6">
      <c r="A63" s="103"/>
      <c r="R63" s="116"/>
    </row>
    <row r="65" spans="1:70" ht="15.6">
      <c r="A65" s="13"/>
      <c r="C65" s="58"/>
      <c r="D65" s="58"/>
      <c r="E65" s="58"/>
      <c r="F65" s="58"/>
      <c r="G65" s="58"/>
      <c r="H65" s="58"/>
      <c r="I65" s="58"/>
      <c r="J65" s="58"/>
      <c r="K65" s="11"/>
      <c r="L65" s="58"/>
      <c r="M65" s="58"/>
      <c r="N65" s="58"/>
      <c r="O65" s="58"/>
      <c r="Q65" s="11"/>
      <c r="S65" s="19"/>
      <c r="T65" s="213" t="s">
        <v>484</v>
      </c>
      <c r="U65" s="2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row>
    <row r="66" spans="1:70" ht="15.6">
      <c r="A66" s="13"/>
      <c r="C66" s="21" t="str">
        <f>C5</f>
        <v>Formula Rate calculation</v>
      </c>
      <c r="D66" s="21"/>
      <c r="E66" s="58"/>
      <c r="F66" s="58"/>
      <c r="G66" s="58"/>
      <c r="H66" s="58"/>
      <c r="I66" s="58"/>
      <c r="J66" s="58"/>
      <c r="K66" s="58" t="str">
        <f>G5</f>
        <v xml:space="preserve">     Rate Formula Template</v>
      </c>
      <c r="L66" s="58"/>
      <c r="M66" s="58"/>
      <c r="N66" s="58"/>
      <c r="O66" s="58"/>
      <c r="Q66" s="11"/>
      <c r="S66" s="19"/>
      <c r="T66" s="59" t="str">
        <f>N5</f>
        <v>For the 12 months ended 12/31/2015</v>
      </c>
      <c r="U66" s="2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row>
    <row r="67" spans="1:70" ht="15.6">
      <c r="A67" s="13"/>
      <c r="C67" s="21"/>
      <c r="D67" s="21"/>
      <c r="E67" s="58"/>
      <c r="F67" s="58"/>
      <c r="G67" s="58"/>
      <c r="H67" s="58"/>
      <c r="I67" s="58"/>
      <c r="J67" s="58"/>
      <c r="K67" s="58" t="str">
        <f>G6</f>
        <v xml:space="preserve"> Utilizing Attachment O Data</v>
      </c>
      <c r="L67" s="58"/>
      <c r="M67" s="58"/>
      <c r="N67" s="58"/>
      <c r="O67" s="58"/>
      <c r="P67" s="11"/>
      <c r="Q67" s="11"/>
      <c r="S67" s="19"/>
      <c r="U67" s="2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row>
    <row r="68" spans="1:70" ht="14.25" customHeight="1">
      <c r="A68" s="13"/>
      <c r="C68" s="58"/>
      <c r="D68" s="58"/>
      <c r="E68" s="58"/>
      <c r="F68" s="58"/>
      <c r="G68" s="58"/>
      <c r="H68" s="58"/>
      <c r="I68" s="58"/>
      <c r="J68" s="58"/>
      <c r="K68" s="58"/>
      <c r="L68" s="58"/>
      <c r="M68" s="58"/>
      <c r="N68" s="58"/>
      <c r="O68" s="58"/>
      <c r="Q68" s="11"/>
      <c r="S68" s="19"/>
      <c r="T68" s="58" t="s">
        <v>82</v>
      </c>
      <c r="U68" s="2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row>
    <row r="69" spans="1:70" ht="15.6">
      <c r="A69" s="13"/>
      <c r="E69" s="58"/>
      <c r="F69" s="58"/>
      <c r="G69" s="58"/>
      <c r="H69" s="58"/>
      <c r="I69" s="58"/>
      <c r="J69" s="58"/>
      <c r="K69" s="58" t="str">
        <f>G8</f>
        <v>WPPI Energy</v>
      </c>
      <c r="L69" s="58"/>
      <c r="M69" s="58"/>
      <c r="N69" s="58"/>
      <c r="O69" s="58"/>
      <c r="P69" s="58"/>
      <c r="Q69" s="11"/>
      <c r="R69" s="11"/>
      <c r="S69" s="19"/>
      <c r="T69" s="8"/>
      <c r="U69" s="2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row>
    <row r="70" spans="1:70" ht="15.6">
      <c r="A70" s="13"/>
      <c r="E70" s="21"/>
      <c r="F70" s="21"/>
      <c r="G70" s="21"/>
      <c r="H70" s="21"/>
      <c r="I70" s="21"/>
      <c r="J70" s="21"/>
      <c r="K70" s="21"/>
      <c r="L70" s="21"/>
      <c r="M70" s="21"/>
      <c r="N70" s="21"/>
      <c r="O70" s="21"/>
      <c r="P70" s="21"/>
      <c r="Q70" s="21"/>
      <c r="R70" s="21"/>
      <c r="S70" s="19"/>
      <c r="T70" s="8"/>
      <c r="U70" s="2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row>
    <row r="71" spans="1:70" ht="15.6">
      <c r="A71" s="13"/>
      <c r="C71" s="58"/>
      <c r="D71" s="58"/>
      <c r="E71" s="27"/>
      <c r="F71" s="27"/>
      <c r="G71" s="27"/>
      <c r="H71" s="27"/>
      <c r="I71" s="27"/>
      <c r="J71" s="27"/>
      <c r="K71" s="45" t="s">
        <v>83</v>
      </c>
      <c r="L71" s="6"/>
      <c r="M71" s="6"/>
      <c r="N71" s="6"/>
      <c r="O71" s="6"/>
      <c r="P71" s="6"/>
      <c r="Q71" s="11"/>
      <c r="R71" s="11"/>
      <c r="S71" s="19"/>
      <c r="T71" s="8"/>
      <c r="U71" s="2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row>
    <row r="72" spans="1:70" ht="52.8">
      <c r="A72" s="13"/>
      <c r="C72" s="58"/>
      <c r="D72" s="58"/>
      <c r="E72" s="27"/>
      <c r="F72" s="27"/>
      <c r="G72" s="27"/>
      <c r="H72" s="27"/>
      <c r="I72" s="27"/>
      <c r="J72" s="27"/>
      <c r="L72" s="6"/>
      <c r="M72" s="6"/>
      <c r="N72" s="6"/>
      <c r="O72" s="6"/>
      <c r="P72" s="6"/>
      <c r="Q72" s="11"/>
      <c r="R72" s="11"/>
      <c r="S72" s="19"/>
      <c r="T72" s="8"/>
      <c r="U72" s="20"/>
      <c r="V72" s="10"/>
      <c r="W72" s="10"/>
      <c r="X72" s="306" t="s">
        <v>434</v>
      </c>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row>
    <row r="73" spans="1:70" ht="15.6">
      <c r="A73" s="13"/>
      <c r="C73" s="126">
        <v>-1</v>
      </c>
      <c r="D73" s="126">
        <v>-2</v>
      </c>
      <c r="E73" s="126">
        <v>-3</v>
      </c>
      <c r="F73" s="126">
        <v>-4</v>
      </c>
      <c r="G73" s="61" t="s">
        <v>84</v>
      </c>
      <c r="H73" s="61" t="s">
        <v>85</v>
      </c>
      <c r="I73" s="61" t="s">
        <v>86</v>
      </c>
      <c r="J73" s="126">
        <v>-8</v>
      </c>
      <c r="K73" s="126">
        <v>-9</v>
      </c>
      <c r="L73" s="126">
        <v>-10</v>
      </c>
      <c r="M73" s="126">
        <v>-11</v>
      </c>
      <c r="N73" s="126">
        <v>-12</v>
      </c>
      <c r="O73" s="126" t="s">
        <v>196</v>
      </c>
      <c r="P73" s="126" t="s">
        <v>197</v>
      </c>
      <c r="Q73" s="126">
        <v>-13</v>
      </c>
      <c r="R73" s="126">
        <v>-14</v>
      </c>
      <c r="S73" s="126">
        <v>-15</v>
      </c>
      <c r="T73" s="126">
        <v>-16</v>
      </c>
      <c r="U73" s="8"/>
      <c r="V73" s="19"/>
      <c r="W73" s="2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row>
    <row r="74" spans="1:70" ht="99.75" customHeight="1">
      <c r="A74" s="62" t="s">
        <v>96</v>
      </c>
      <c r="B74" s="63"/>
      <c r="C74" s="63" t="s">
        <v>97</v>
      </c>
      <c r="D74" s="64" t="s">
        <v>98</v>
      </c>
      <c r="E74" s="65" t="s">
        <v>199</v>
      </c>
      <c r="F74" s="64" t="s">
        <v>100</v>
      </c>
      <c r="G74" s="64" t="s">
        <v>101</v>
      </c>
      <c r="H74" s="65" t="s">
        <v>102</v>
      </c>
      <c r="I74" s="65" t="s">
        <v>103</v>
      </c>
      <c r="J74" s="65" t="s">
        <v>63</v>
      </c>
      <c r="K74" s="67" t="s">
        <v>105</v>
      </c>
      <c r="L74" s="65" t="s">
        <v>106</v>
      </c>
      <c r="M74" s="65" t="s">
        <v>80</v>
      </c>
      <c r="N74" s="67" t="s">
        <v>107</v>
      </c>
      <c r="O74" s="68" t="s">
        <v>194</v>
      </c>
      <c r="P74" s="67" t="s">
        <v>200</v>
      </c>
      <c r="Q74" s="65" t="s">
        <v>108</v>
      </c>
      <c r="R74" s="68" t="s">
        <v>109</v>
      </c>
      <c r="S74" s="69" t="s">
        <v>110</v>
      </c>
      <c r="T74" s="68" t="s">
        <v>111</v>
      </c>
      <c r="U74" s="8"/>
      <c r="V74" s="19"/>
      <c r="W74" s="20"/>
      <c r="X74" s="68" t="s">
        <v>298</v>
      </c>
      <c r="Y74" s="68" t="s">
        <v>433</v>
      </c>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row>
    <row r="75" spans="1:70" s="135" customFormat="1" ht="48" customHeight="1">
      <c r="A75" s="127"/>
      <c r="B75" s="128"/>
      <c r="C75" s="128"/>
      <c r="D75" s="128"/>
      <c r="E75" s="129" t="s">
        <v>112</v>
      </c>
      <c r="F75" s="129" t="s">
        <v>469</v>
      </c>
      <c r="G75" s="71" t="s">
        <v>113</v>
      </c>
      <c r="H75" s="72" t="s">
        <v>114</v>
      </c>
      <c r="I75" s="73" t="s">
        <v>115</v>
      </c>
      <c r="J75" s="72" t="s">
        <v>116</v>
      </c>
      <c r="K75" s="74" t="s">
        <v>117</v>
      </c>
      <c r="L75" s="72" t="s">
        <v>118</v>
      </c>
      <c r="M75" s="129" t="s">
        <v>119</v>
      </c>
      <c r="N75" s="75" t="s">
        <v>120</v>
      </c>
      <c r="O75" s="130" t="s">
        <v>492</v>
      </c>
      <c r="P75" s="130" t="s">
        <v>203</v>
      </c>
      <c r="Q75" s="129" t="s">
        <v>121</v>
      </c>
      <c r="R75" s="130" t="s">
        <v>204</v>
      </c>
      <c r="S75" s="131" t="s">
        <v>123</v>
      </c>
      <c r="T75" s="77" t="s">
        <v>124</v>
      </c>
      <c r="U75" s="132"/>
      <c r="V75" s="133"/>
      <c r="W75" s="132"/>
      <c r="X75" s="132"/>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row>
    <row r="76" spans="1:70" ht="15.6">
      <c r="A76" s="78"/>
      <c r="B76" s="6"/>
      <c r="C76" s="6"/>
      <c r="D76" s="6"/>
      <c r="E76" s="6"/>
      <c r="F76" s="6"/>
      <c r="G76" s="6"/>
      <c r="H76" s="6"/>
      <c r="I76" s="6"/>
      <c r="J76" s="6"/>
      <c r="K76" s="79"/>
      <c r="L76" s="6"/>
      <c r="M76" s="6"/>
      <c r="N76" s="79"/>
      <c r="O76" s="79"/>
      <c r="P76" s="79"/>
      <c r="Q76" s="6"/>
      <c r="R76" s="79"/>
      <c r="S76" s="11"/>
      <c r="T76" s="80"/>
      <c r="U76" s="8"/>
      <c r="V76" s="19"/>
      <c r="W76" s="20"/>
      <c r="X76" s="2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row>
    <row r="77" spans="1:70" ht="15.6">
      <c r="A77" s="193" t="s">
        <v>20</v>
      </c>
      <c r="B77" s="194"/>
      <c r="C77" s="194" t="s">
        <v>274</v>
      </c>
      <c r="D77" s="195">
        <v>3127</v>
      </c>
      <c r="E77" s="196">
        <v>0</v>
      </c>
      <c r="F77" s="196">
        <v>0</v>
      </c>
      <c r="G77" s="197">
        <f>$L$29</f>
        <v>0</v>
      </c>
      <c r="H77" s="198">
        <f>F77*G77</f>
        <v>0</v>
      </c>
      <c r="I77" s="197">
        <f>$L$43</f>
        <v>0</v>
      </c>
      <c r="J77" s="206">
        <f>E77*I77</f>
        <v>0</v>
      </c>
      <c r="K77" s="200">
        <f>+H77+J77</f>
        <v>0</v>
      </c>
      <c r="L77" s="198">
        <f>+E77-F77</f>
        <v>0</v>
      </c>
      <c r="M77" s="197">
        <f>$L$53</f>
        <v>0</v>
      </c>
      <c r="N77" s="200">
        <f>L77*M77</f>
        <v>0</v>
      </c>
      <c r="O77" s="201">
        <f>L$55</f>
        <v>0</v>
      </c>
      <c r="P77" s="200">
        <f>O77*L77</f>
        <v>0</v>
      </c>
      <c r="Q77" s="202">
        <v>0</v>
      </c>
      <c r="R77" s="199">
        <f>K77+N77+P77+Q77</f>
        <v>0</v>
      </c>
      <c r="S77" s="203">
        <v>0</v>
      </c>
      <c r="T77" s="204">
        <f>R77+S77</f>
        <v>0</v>
      </c>
      <c r="U77" s="86"/>
      <c r="V77" s="86"/>
      <c r="W77" s="86"/>
      <c r="X77" s="248">
        <f>E77+Y77</f>
        <v>0</v>
      </c>
      <c r="Y77" s="248">
        <v>0</v>
      </c>
      <c r="Z77" s="86" t="s">
        <v>168</v>
      </c>
    </row>
    <row r="78" spans="1:70" ht="15.6">
      <c r="A78" s="193" t="s">
        <v>126</v>
      </c>
      <c r="B78" s="194"/>
      <c r="C78" s="194"/>
      <c r="D78" s="195"/>
      <c r="E78" s="196">
        <v>0</v>
      </c>
      <c r="F78" s="196">
        <v>0</v>
      </c>
      <c r="G78" s="197">
        <f>$L$29</f>
        <v>0</v>
      </c>
      <c r="H78" s="198">
        <f>F78*G78</f>
        <v>0</v>
      </c>
      <c r="I78" s="197">
        <f>$L$43</f>
        <v>0</v>
      </c>
      <c r="J78" s="206">
        <f t="shared" ref="J78:J79" si="0">E78*I78</f>
        <v>0</v>
      </c>
      <c r="K78" s="200">
        <f t="shared" ref="K78:K79" si="1">+H78+J78</f>
        <v>0</v>
      </c>
      <c r="L78" s="198">
        <v>0</v>
      </c>
      <c r="M78" s="197">
        <f>$L$53</f>
        <v>0</v>
      </c>
      <c r="N78" s="200">
        <f>L78*M78</f>
        <v>0</v>
      </c>
      <c r="O78" s="201">
        <f>L$55</f>
        <v>0</v>
      </c>
      <c r="P78" s="200">
        <f>O78*L78</f>
        <v>0</v>
      </c>
      <c r="Q78" s="202">
        <v>0</v>
      </c>
      <c r="R78" s="199">
        <f>K78+N78+P78+Q78</f>
        <v>0</v>
      </c>
      <c r="S78" s="203">
        <v>0</v>
      </c>
      <c r="T78" s="204">
        <f>R78+S78</f>
        <v>0</v>
      </c>
      <c r="U78" s="86"/>
      <c r="V78" s="86"/>
      <c r="W78" s="86"/>
      <c r="X78" s="247">
        <f t="shared" ref="X78:X84" si="2">+E78</f>
        <v>0</v>
      </c>
      <c r="Y78" s="248"/>
      <c r="Z78" s="86"/>
    </row>
    <row r="79" spans="1:70" ht="15.6">
      <c r="A79" s="193" t="s">
        <v>127</v>
      </c>
      <c r="B79" s="194"/>
      <c r="C79" s="194"/>
      <c r="D79" s="195"/>
      <c r="E79" s="196">
        <v>0</v>
      </c>
      <c r="F79" s="196">
        <v>0</v>
      </c>
      <c r="G79" s="197">
        <f>$L$29</f>
        <v>0</v>
      </c>
      <c r="H79" s="198">
        <f>F79*G79</f>
        <v>0</v>
      </c>
      <c r="I79" s="197">
        <f>$L$43</f>
        <v>0</v>
      </c>
      <c r="J79" s="206">
        <f t="shared" si="0"/>
        <v>0</v>
      </c>
      <c r="K79" s="200">
        <f t="shared" si="1"/>
        <v>0</v>
      </c>
      <c r="L79" s="198">
        <v>0</v>
      </c>
      <c r="M79" s="197">
        <f>$L$53</f>
        <v>0</v>
      </c>
      <c r="N79" s="200">
        <f>L79*M79</f>
        <v>0</v>
      </c>
      <c r="O79" s="201">
        <f>L$55</f>
        <v>0</v>
      </c>
      <c r="P79" s="200">
        <f>O79*L79</f>
        <v>0</v>
      </c>
      <c r="Q79" s="202">
        <v>0</v>
      </c>
      <c r="R79" s="199">
        <f>K79+N79+P79+Q79</f>
        <v>0</v>
      </c>
      <c r="S79" s="205">
        <v>0</v>
      </c>
      <c r="T79" s="204">
        <f>R79+S79</f>
        <v>0</v>
      </c>
      <c r="U79" s="86"/>
      <c r="V79" s="86"/>
      <c r="W79" s="86"/>
      <c r="X79" s="247">
        <f t="shared" si="2"/>
        <v>0</v>
      </c>
      <c r="Y79" s="248"/>
      <c r="Z79" s="86"/>
    </row>
    <row r="80" spans="1:70" ht="15.6">
      <c r="A80" s="81"/>
      <c r="J80" s="55"/>
      <c r="K80" s="136"/>
      <c r="N80" s="136"/>
      <c r="O80" s="137"/>
      <c r="P80" s="138"/>
      <c r="Q80" s="55"/>
      <c r="R80" s="136"/>
      <c r="S80" s="55"/>
      <c r="T80" s="136"/>
      <c r="U80" s="86"/>
      <c r="V80" s="86"/>
      <c r="W80" s="86"/>
      <c r="X80" s="247">
        <f t="shared" si="2"/>
        <v>0</v>
      </c>
      <c r="Y80" s="248"/>
      <c r="Z80" s="86"/>
    </row>
    <row r="81" spans="1:26" ht="15.6">
      <c r="A81" s="81"/>
      <c r="K81" s="83"/>
      <c r="N81" s="136"/>
      <c r="O81" s="137"/>
      <c r="P81" s="138"/>
      <c r="Q81" s="55"/>
      <c r="R81" s="136"/>
      <c r="S81" s="55"/>
      <c r="T81" s="136"/>
      <c r="U81" s="86"/>
      <c r="V81" s="86"/>
      <c r="W81" s="86"/>
      <c r="X81" s="247">
        <f t="shared" si="2"/>
        <v>0</v>
      </c>
      <c r="Y81" s="248"/>
      <c r="Z81" s="86"/>
    </row>
    <row r="82" spans="1:26" ht="15.6">
      <c r="A82" s="81"/>
      <c r="K82" s="83"/>
      <c r="N82" s="136"/>
      <c r="O82" s="137"/>
      <c r="P82" s="138"/>
      <c r="Q82" s="55"/>
      <c r="R82" s="136"/>
      <c r="S82" s="55"/>
      <c r="T82" s="136"/>
      <c r="U82" s="86"/>
      <c r="V82" s="86"/>
      <c r="W82" s="86"/>
      <c r="X82" s="247">
        <f t="shared" si="2"/>
        <v>0</v>
      </c>
      <c r="Y82" s="248"/>
      <c r="Z82" s="86"/>
    </row>
    <row r="83" spans="1:26" ht="15.6">
      <c r="A83" s="81"/>
      <c r="K83" s="83"/>
      <c r="N83" s="136"/>
      <c r="O83" s="137"/>
      <c r="P83" s="138"/>
      <c r="Q83" s="55"/>
      <c r="R83" s="136"/>
      <c r="S83" s="55"/>
      <c r="T83" s="136"/>
      <c r="U83" s="86"/>
      <c r="V83" s="86"/>
      <c r="W83" s="86"/>
      <c r="X83" s="247">
        <f t="shared" si="2"/>
        <v>0</v>
      </c>
      <c r="Y83" s="248"/>
      <c r="Z83" s="86"/>
    </row>
    <row r="84" spans="1:26" ht="15.6">
      <c r="A84" s="81"/>
      <c r="K84" s="83"/>
      <c r="N84" s="136"/>
      <c r="O84" s="137"/>
      <c r="P84" s="138"/>
      <c r="Q84" s="55"/>
      <c r="R84" s="136"/>
      <c r="S84" s="55"/>
      <c r="T84" s="136"/>
      <c r="U84" s="86"/>
      <c r="V84" s="86"/>
      <c r="W84" s="86"/>
      <c r="X84" s="247">
        <f t="shared" si="2"/>
        <v>0</v>
      </c>
      <c r="Y84" s="248"/>
      <c r="Z84" s="86"/>
    </row>
    <row r="85" spans="1:26">
      <c r="A85" s="81"/>
      <c r="C85" s="86"/>
      <c r="D85" s="86"/>
      <c r="E85" s="86"/>
      <c r="F85" s="86"/>
      <c r="G85" s="86"/>
      <c r="H85" s="86"/>
      <c r="I85" s="86"/>
      <c r="J85" s="86"/>
      <c r="K85" s="88"/>
      <c r="L85" s="86"/>
      <c r="M85" s="86"/>
      <c r="N85" s="139"/>
      <c r="O85" s="140"/>
      <c r="P85" s="141"/>
      <c r="Q85" s="142"/>
      <c r="R85" s="139"/>
      <c r="S85" s="142"/>
      <c r="T85" s="139"/>
      <c r="U85" s="86"/>
      <c r="V85" s="86"/>
      <c r="W85" s="86"/>
      <c r="X85" s="245"/>
      <c r="Y85" s="86"/>
      <c r="Z85" s="86"/>
    </row>
    <row r="86" spans="1:26">
      <c r="A86" s="81"/>
      <c r="C86" s="86"/>
      <c r="D86" s="86"/>
      <c r="E86" s="86"/>
      <c r="F86" s="86"/>
      <c r="G86" s="86"/>
      <c r="H86" s="86"/>
      <c r="I86" s="86"/>
      <c r="J86" s="86"/>
      <c r="K86" s="88"/>
      <c r="L86" s="86"/>
      <c r="M86" s="86"/>
      <c r="N86" s="139"/>
      <c r="O86" s="140"/>
      <c r="P86" s="141"/>
      <c r="Q86" s="142"/>
      <c r="R86" s="139"/>
      <c r="S86" s="142"/>
      <c r="T86" s="139"/>
      <c r="U86" s="86"/>
      <c r="V86" s="86"/>
      <c r="W86" s="86"/>
      <c r="X86" s="245"/>
      <c r="Y86" s="86"/>
      <c r="Z86" s="86"/>
    </row>
    <row r="87" spans="1:26">
      <c r="A87" s="81"/>
      <c r="C87" s="86"/>
      <c r="D87" s="86"/>
      <c r="E87" s="86"/>
      <c r="F87" s="86"/>
      <c r="G87" s="86"/>
      <c r="H87" s="86"/>
      <c r="I87" s="86"/>
      <c r="J87" s="86"/>
      <c r="K87" s="88"/>
      <c r="L87" s="86"/>
      <c r="M87" s="86"/>
      <c r="N87" s="139"/>
      <c r="O87" s="140"/>
      <c r="P87" s="141"/>
      <c r="Q87" s="142"/>
      <c r="R87" s="139"/>
      <c r="S87" s="142"/>
      <c r="T87" s="139"/>
      <c r="U87" s="86"/>
      <c r="V87" s="86"/>
      <c r="W87" s="86"/>
      <c r="X87" s="245"/>
      <c r="Y87" s="86"/>
      <c r="Z87" s="86"/>
    </row>
    <row r="88" spans="1:26">
      <c r="A88" s="81"/>
      <c r="C88" s="86"/>
      <c r="D88" s="86"/>
      <c r="E88" s="86"/>
      <c r="F88" s="86"/>
      <c r="G88" s="86"/>
      <c r="H88" s="86"/>
      <c r="I88" s="86"/>
      <c r="J88" s="86"/>
      <c r="K88" s="88"/>
      <c r="L88" s="86"/>
      <c r="M88" s="86"/>
      <c r="N88" s="139"/>
      <c r="O88" s="140"/>
      <c r="P88" s="141"/>
      <c r="Q88" s="142"/>
      <c r="R88" s="139"/>
      <c r="S88" s="142"/>
      <c r="T88" s="139"/>
      <c r="U88" s="86"/>
      <c r="V88" s="86"/>
      <c r="W88" s="86"/>
      <c r="X88" s="245"/>
      <c r="Y88" s="86"/>
      <c r="Z88" s="86"/>
    </row>
    <row r="89" spans="1:26">
      <c r="A89" s="81"/>
      <c r="C89" s="86"/>
      <c r="D89" s="86"/>
      <c r="E89" s="86"/>
      <c r="F89" s="86"/>
      <c r="G89" s="86"/>
      <c r="H89" s="86"/>
      <c r="I89" s="86"/>
      <c r="J89" s="86"/>
      <c r="K89" s="88"/>
      <c r="L89" s="86"/>
      <c r="M89" s="86"/>
      <c r="N89" s="139"/>
      <c r="O89" s="140"/>
      <c r="P89" s="141"/>
      <c r="Q89" s="142"/>
      <c r="R89" s="139"/>
      <c r="S89" s="142"/>
      <c r="T89" s="139"/>
      <c r="U89" s="86"/>
      <c r="V89" s="86"/>
      <c r="W89" s="86"/>
      <c r="X89" s="245"/>
      <c r="Y89" s="86"/>
      <c r="Z89" s="86"/>
    </row>
    <row r="90" spans="1:26">
      <c r="A90" s="81"/>
      <c r="C90" s="86"/>
      <c r="D90" s="86"/>
      <c r="E90" s="86"/>
      <c r="F90" s="86"/>
      <c r="G90" s="86"/>
      <c r="H90" s="86"/>
      <c r="I90" s="86"/>
      <c r="J90" s="86"/>
      <c r="K90" s="88"/>
      <c r="L90" s="86"/>
      <c r="M90" s="86"/>
      <c r="N90" s="139"/>
      <c r="O90" s="140"/>
      <c r="P90" s="141"/>
      <c r="Q90" s="142"/>
      <c r="R90" s="139"/>
      <c r="S90" s="142"/>
      <c r="T90" s="139"/>
      <c r="U90" s="86"/>
      <c r="V90" s="86"/>
      <c r="W90" s="86"/>
      <c r="X90" s="245"/>
      <c r="Y90" s="86"/>
      <c r="Z90" s="86"/>
    </row>
    <row r="91" spans="1:26">
      <c r="A91" s="81"/>
      <c r="C91" s="86"/>
      <c r="D91" s="86"/>
      <c r="E91" s="86"/>
      <c r="F91" s="86"/>
      <c r="G91" s="86"/>
      <c r="H91" s="86"/>
      <c r="I91" s="86"/>
      <c r="J91" s="86"/>
      <c r="K91" s="88"/>
      <c r="L91" s="86"/>
      <c r="M91" s="86"/>
      <c r="N91" s="139"/>
      <c r="O91" s="140"/>
      <c r="P91" s="141"/>
      <c r="Q91" s="142"/>
      <c r="R91" s="139"/>
      <c r="S91" s="142"/>
      <c r="T91" s="139"/>
      <c r="U91" s="86"/>
      <c r="V91" s="86"/>
      <c r="W91" s="86"/>
      <c r="X91" s="245"/>
      <c r="Y91" s="86"/>
      <c r="Z91" s="86"/>
    </row>
    <row r="92" spans="1:26">
      <c r="A92" s="81"/>
      <c r="C92" s="86"/>
      <c r="D92" s="86"/>
      <c r="E92" s="86"/>
      <c r="F92" s="86"/>
      <c r="G92" s="86"/>
      <c r="H92" s="86"/>
      <c r="I92" s="86"/>
      <c r="J92" s="86"/>
      <c r="K92" s="88"/>
      <c r="L92" s="86"/>
      <c r="M92" s="86"/>
      <c r="N92" s="139"/>
      <c r="O92" s="140"/>
      <c r="P92" s="141"/>
      <c r="Q92" s="142"/>
      <c r="R92" s="139"/>
      <c r="S92" s="142"/>
      <c r="T92" s="139"/>
      <c r="U92" s="86"/>
      <c r="V92" s="86"/>
      <c r="W92" s="86"/>
      <c r="X92" s="245"/>
      <c r="Y92" s="86"/>
      <c r="Z92" s="86"/>
    </row>
    <row r="93" spans="1:26">
      <c r="A93" s="81"/>
      <c r="C93" s="86"/>
      <c r="D93" s="86"/>
      <c r="E93" s="86"/>
      <c r="F93" s="86"/>
      <c r="G93" s="86"/>
      <c r="H93" s="86"/>
      <c r="I93" s="86"/>
      <c r="J93" s="86"/>
      <c r="K93" s="88"/>
      <c r="L93" s="86"/>
      <c r="M93" s="86"/>
      <c r="N93" s="139"/>
      <c r="O93" s="140"/>
      <c r="P93" s="141"/>
      <c r="Q93" s="142"/>
      <c r="R93" s="139"/>
      <c r="S93" s="142"/>
      <c r="T93" s="139"/>
      <c r="U93" s="86"/>
      <c r="V93" s="86"/>
      <c r="W93" s="86"/>
      <c r="X93" s="245"/>
      <c r="Y93" s="86"/>
      <c r="Z93" s="86"/>
    </row>
    <row r="94" spans="1:26">
      <c r="A94" s="81"/>
      <c r="C94" s="86"/>
      <c r="D94" s="86"/>
      <c r="E94" s="86"/>
      <c r="F94" s="86"/>
      <c r="G94" s="86"/>
      <c r="H94" s="86"/>
      <c r="I94" s="86"/>
      <c r="J94" s="86"/>
      <c r="K94" s="88"/>
      <c r="L94" s="86"/>
      <c r="M94" s="86"/>
      <c r="N94" s="139"/>
      <c r="O94" s="140"/>
      <c r="P94" s="141"/>
      <c r="Q94" s="142"/>
      <c r="R94" s="139"/>
      <c r="S94" s="142"/>
      <c r="T94" s="139"/>
      <c r="U94" s="86"/>
      <c r="V94" s="86"/>
      <c r="W94" s="86"/>
      <c r="X94" s="245"/>
      <c r="Y94" s="86"/>
      <c r="Z94" s="86"/>
    </row>
    <row r="95" spans="1:26">
      <c r="A95" s="81"/>
      <c r="C95" s="86"/>
      <c r="D95" s="86"/>
      <c r="E95" s="86"/>
      <c r="F95" s="86"/>
      <c r="G95" s="86"/>
      <c r="H95" s="86"/>
      <c r="I95" s="86"/>
      <c r="J95" s="86"/>
      <c r="K95" s="88"/>
      <c r="L95" s="86"/>
      <c r="M95" s="86"/>
      <c r="N95" s="139"/>
      <c r="O95" s="140"/>
      <c r="P95" s="141"/>
      <c r="Q95" s="142"/>
      <c r="R95" s="139"/>
      <c r="S95" s="142"/>
      <c r="T95" s="139"/>
      <c r="U95" s="86"/>
      <c r="V95" s="86"/>
      <c r="W95" s="86"/>
      <c r="X95" s="245"/>
      <c r="Y95" s="86"/>
      <c r="Z95" s="86"/>
    </row>
    <row r="96" spans="1:26">
      <c r="A96" s="89"/>
      <c r="B96" s="90"/>
      <c r="C96" s="91"/>
      <c r="D96" s="91"/>
      <c r="E96" s="91"/>
      <c r="F96" s="91"/>
      <c r="G96" s="91"/>
      <c r="H96" s="91"/>
      <c r="I96" s="91"/>
      <c r="J96" s="91"/>
      <c r="K96" s="92"/>
      <c r="L96" s="91"/>
      <c r="M96" s="91"/>
      <c r="N96" s="143"/>
      <c r="O96" s="144"/>
      <c r="P96" s="145"/>
      <c r="Q96" s="146"/>
      <c r="R96" s="143"/>
      <c r="S96" s="146"/>
      <c r="T96" s="143"/>
      <c r="U96" s="86"/>
      <c r="V96" s="86"/>
      <c r="W96" s="86"/>
      <c r="X96" s="245"/>
      <c r="Y96" s="86"/>
      <c r="Z96" s="86"/>
    </row>
    <row r="97" spans="1:26" ht="15.6">
      <c r="A97" s="44" t="s">
        <v>128</v>
      </c>
      <c r="B97" s="51"/>
      <c r="C97" s="21" t="s">
        <v>129</v>
      </c>
      <c r="D97" s="21"/>
      <c r="E97" s="43"/>
      <c r="F97" s="43"/>
      <c r="G97" s="43"/>
      <c r="H97" s="43"/>
      <c r="I97" s="43"/>
      <c r="J97" s="43"/>
      <c r="K97" s="11"/>
      <c r="L97" s="11"/>
      <c r="M97" s="11"/>
      <c r="N97" s="11"/>
      <c r="O97" s="11"/>
      <c r="P97" s="93">
        <f>SUM(P77:P96)</f>
        <v>0</v>
      </c>
      <c r="Q97" s="11"/>
      <c r="R97" s="232">
        <f>SUM(R77:R96)</f>
        <v>0</v>
      </c>
      <c r="S97" s="232">
        <f>SUM(S77:S96)</f>
        <v>0</v>
      </c>
      <c r="T97" s="232">
        <f>ROUND(SUM(T77:T96),2)</f>
        <v>0</v>
      </c>
      <c r="U97" s="86"/>
      <c r="V97" s="86"/>
      <c r="W97" s="86"/>
      <c r="X97" s="246">
        <f>SUM(X77:X96)</f>
        <v>0</v>
      </c>
      <c r="Y97" s="246">
        <f>SUM(Y77:Y96)</f>
        <v>0</v>
      </c>
      <c r="Z97" s="86"/>
    </row>
    <row r="98" spans="1:26" ht="15.6">
      <c r="A98" s="86"/>
      <c r="B98" s="86"/>
      <c r="C98" s="86"/>
      <c r="D98" s="86"/>
      <c r="E98" s="142">
        <f>SUM(E77:E96)</f>
        <v>0</v>
      </c>
      <c r="F98" s="86"/>
      <c r="G98" s="86"/>
      <c r="H98" s="86"/>
      <c r="I98" s="86"/>
      <c r="J98" s="86"/>
      <c r="K98" s="86"/>
      <c r="L98" s="86"/>
      <c r="M98" s="86"/>
      <c r="N98" s="86"/>
      <c r="O98" s="86"/>
      <c r="P98" s="86"/>
      <c r="Q98" s="86"/>
      <c r="R98" s="86"/>
      <c r="S98" s="86"/>
      <c r="T98" s="86"/>
      <c r="U98" s="86"/>
      <c r="V98" s="86"/>
      <c r="W98" s="86"/>
      <c r="X98" s="293">
        <f>+E98-X97+Y77</f>
        <v>0</v>
      </c>
      <c r="Y98" s="293" t="s">
        <v>242</v>
      </c>
      <c r="Z98" s="86"/>
    </row>
    <row r="99" spans="1:26" ht="15.6">
      <c r="A99" s="95">
        <v>3</v>
      </c>
      <c r="B99" s="58"/>
      <c r="C99" s="58" t="s">
        <v>130</v>
      </c>
      <c r="D99" s="86"/>
      <c r="E99" s="86"/>
      <c r="F99" s="86"/>
      <c r="G99" s="86"/>
      <c r="H99" s="86"/>
      <c r="I99" s="86"/>
      <c r="J99" s="86"/>
      <c r="K99" s="86"/>
      <c r="L99" s="86"/>
      <c r="M99" s="86"/>
      <c r="N99" s="86"/>
      <c r="O99" s="86"/>
      <c r="P99" s="86"/>
      <c r="Q99" s="86"/>
      <c r="R99" s="58">
        <f>R97</f>
        <v>0</v>
      </c>
      <c r="S99" s="86"/>
      <c r="T99" s="86"/>
      <c r="U99" s="86"/>
      <c r="V99" s="86"/>
      <c r="W99" s="86"/>
      <c r="X99" s="294" t="s">
        <v>402</v>
      </c>
      <c r="Y99" s="295"/>
      <c r="Z99" s="86"/>
    </row>
    <row r="100" spans="1:26">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row>
    <row r="101" spans="1:26">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row>
    <row r="102" spans="1:26">
      <c r="A102" s="86" t="s">
        <v>131</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row>
    <row r="103" spans="1:26" ht="15" thickBot="1">
      <c r="A103" s="147" t="s">
        <v>132</v>
      </c>
      <c r="B103" s="86"/>
      <c r="C103" s="86"/>
      <c r="D103" s="86"/>
      <c r="E103" s="86"/>
      <c r="F103" s="86"/>
      <c r="G103" s="86"/>
      <c r="H103" s="86"/>
      <c r="I103" s="86"/>
      <c r="J103" s="86"/>
      <c r="K103" s="86"/>
      <c r="L103" s="86"/>
      <c r="M103" s="86"/>
      <c r="N103" s="86"/>
      <c r="O103" s="86"/>
      <c r="P103" s="86"/>
      <c r="Q103" s="86"/>
      <c r="R103" s="86"/>
      <c r="S103" s="86"/>
      <c r="T103" s="86"/>
      <c r="U103" s="86"/>
      <c r="V103" s="86"/>
      <c r="W103" s="86"/>
      <c r="X103" s="86"/>
    </row>
    <row r="104" spans="1:26" ht="33" customHeight="1">
      <c r="A104" s="97" t="s">
        <v>133</v>
      </c>
      <c r="B104" s="98"/>
      <c r="C104" s="358" t="s">
        <v>493</v>
      </c>
      <c r="D104" s="358"/>
      <c r="E104" s="358"/>
      <c r="F104" s="358"/>
      <c r="G104" s="358"/>
      <c r="H104" s="358"/>
      <c r="I104" s="358"/>
      <c r="J104" s="358"/>
      <c r="K104" s="358"/>
      <c r="L104" s="358"/>
      <c r="M104" s="358"/>
      <c r="N104" s="358"/>
      <c r="O104" s="358"/>
      <c r="P104" s="358"/>
      <c r="Q104" s="358"/>
      <c r="R104" s="358"/>
      <c r="S104" s="86"/>
      <c r="T104" s="86"/>
      <c r="U104" s="86"/>
      <c r="V104" s="86"/>
      <c r="W104" s="86"/>
      <c r="X104" s="86"/>
    </row>
    <row r="105" spans="1:26" ht="15.75" customHeight="1">
      <c r="A105" s="97" t="s">
        <v>134</v>
      </c>
      <c r="B105" s="98"/>
      <c r="C105" s="358" t="s">
        <v>494</v>
      </c>
      <c r="D105" s="358"/>
      <c r="E105" s="358"/>
      <c r="F105" s="358"/>
      <c r="G105" s="358"/>
      <c r="H105" s="358"/>
      <c r="I105" s="358"/>
      <c r="J105" s="358"/>
      <c r="K105" s="358"/>
      <c r="L105" s="358"/>
      <c r="M105" s="358"/>
      <c r="N105" s="358"/>
      <c r="O105" s="358"/>
      <c r="P105" s="358"/>
      <c r="Q105" s="358"/>
      <c r="R105" s="358"/>
      <c r="S105" s="86"/>
      <c r="T105" s="86"/>
      <c r="U105" s="86"/>
      <c r="V105" s="86"/>
      <c r="W105" s="86"/>
      <c r="X105" s="86"/>
    </row>
    <row r="106" spans="1:26" ht="33" customHeight="1">
      <c r="A106" s="97" t="s">
        <v>135</v>
      </c>
      <c r="B106" s="98"/>
      <c r="C106" s="358" t="s">
        <v>495</v>
      </c>
      <c r="D106" s="358"/>
      <c r="E106" s="358"/>
      <c r="F106" s="358"/>
      <c r="G106" s="358"/>
      <c r="H106" s="358"/>
      <c r="I106" s="358"/>
      <c r="J106" s="358"/>
      <c r="K106" s="358"/>
      <c r="L106" s="358"/>
      <c r="M106" s="358"/>
      <c r="N106" s="358"/>
      <c r="O106" s="358"/>
      <c r="P106" s="358"/>
      <c r="Q106" s="358"/>
      <c r="R106" s="358"/>
      <c r="S106" s="86"/>
      <c r="T106" s="86"/>
      <c r="U106" s="86"/>
      <c r="V106" s="86"/>
      <c r="W106" s="86"/>
      <c r="X106" s="86"/>
    </row>
    <row r="107" spans="1:26" ht="15.6">
      <c r="A107" s="97" t="s">
        <v>138</v>
      </c>
      <c r="B107" s="98"/>
      <c r="C107" s="358" t="s">
        <v>139</v>
      </c>
      <c r="D107" s="358"/>
      <c r="E107" s="358"/>
      <c r="F107" s="358"/>
      <c r="G107" s="358"/>
      <c r="H107" s="358"/>
      <c r="I107" s="358"/>
      <c r="J107" s="358"/>
      <c r="K107" s="358"/>
      <c r="L107" s="358"/>
      <c r="M107" s="358"/>
      <c r="N107" s="358"/>
      <c r="O107" s="358"/>
      <c r="P107" s="358"/>
      <c r="Q107" s="358"/>
      <c r="R107" s="358"/>
      <c r="S107" s="86"/>
      <c r="T107" s="86"/>
      <c r="U107" s="86"/>
      <c r="V107" s="86"/>
      <c r="W107" s="86"/>
      <c r="X107" s="86"/>
    </row>
    <row r="108" spans="1:26" ht="31.5" customHeight="1">
      <c r="A108" s="97" t="s">
        <v>140</v>
      </c>
      <c r="B108" s="98"/>
      <c r="C108" s="358" t="s">
        <v>496</v>
      </c>
      <c r="D108" s="358"/>
      <c r="E108" s="358"/>
      <c r="F108" s="358"/>
      <c r="G108" s="358"/>
      <c r="H108" s="358"/>
      <c r="I108" s="358"/>
      <c r="J108" s="358"/>
      <c r="K108" s="358"/>
      <c r="L108" s="358"/>
      <c r="M108" s="358"/>
      <c r="N108" s="358"/>
      <c r="O108" s="358"/>
      <c r="P108" s="358"/>
      <c r="Q108" s="358"/>
      <c r="R108" s="358"/>
      <c r="S108" s="86"/>
      <c r="T108" s="86"/>
      <c r="U108" s="86"/>
      <c r="V108" s="86"/>
      <c r="W108" s="86"/>
      <c r="X108" s="86"/>
    </row>
    <row r="109" spans="1:26" ht="15.6">
      <c r="A109" s="97" t="s">
        <v>141</v>
      </c>
      <c r="B109" s="98"/>
      <c r="C109" s="371" t="s">
        <v>142</v>
      </c>
      <c r="D109" s="371"/>
      <c r="E109" s="371"/>
      <c r="F109" s="371"/>
      <c r="G109" s="371"/>
      <c r="H109" s="371"/>
      <c r="I109" s="371"/>
      <c r="J109" s="371"/>
      <c r="K109" s="371"/>
      <c r="L109" s="371"/>
      <c r="M109" s="371"/>
      <c r="N109" s="371"/>
      <c r="O109" s="371"/>
      <c r="P109" s="371"/>
      <c r="Q109" s="371"/>
      <c r="R109" s="371"/>
      <c r="S109" s="86"/>
      <c r="T109" s="86"/>
      <c r="U109" s="86"/>
      <c r="V109" s="86"/>
      <c r="W109" s="86"/>
      <c r="X109" s="86"/>
    </row>
    <row r="110" spans="1:26" ht="15.6">
      <c r="A110" s="97" t="s">
        <v>143</v>
      </c>
      <c r="B110" s="98"/>
      <c r="C110" s="371" t="s">
        <v>378</v>
      </c>
      <c r="D110" s="371"/>
      <c r="E110" s="371"/>
      <c r="F110" s="371"/>
      <c r="G110" s="371"/>
      <c r="H110" s="371"/>
      <c r="I110" s="371"/>
      <c r="J110" s="371"/>
      <c r="K110" s="371"/>
      <c r="L110" s="371"/>
      <c r="M110" s="371"/>
      <c r="N110" s="371"/>
      <c r="O110" s="371"/>
      <c r="P110" s="371"/>
      <c r="Q110" s="371"/>
      <c r="R110" s="371"/>
      <c r="S110" s="86"/>
      <c r="T110" s="86"/>
      <c r="U110" s="86"/>
      <c r="V110" s="86"/>
      <c r="W110" s="86"/>
      <c r="X110" s="86"/>
    </row>
    <row r="111" spans="1:26" ht="15.6">
      <c r="A111" s="97" t="s">
        <v>145</v>
      </c>
      <c r="B111" s="98"/>
      <c r="C111" s="371" t="s">
        <v>146</v>
      </c>
      <c r="D111" s="371"/>
      <c r="E111" s="371"/>
      <c r="F111" s="371"/>
      <c r="G111" s="371"/>
      <c r="H111" s="371"/>
      <c r="I111" s="371"/>
      <c r="J111" s="371"/>
      <c r="K111" s="371"/>
      <c r="L111" s="371"/>
      <c r="M111" s="371"/>
      <c r="N111" s="371"/>
      <c r="O111" s="371"/>
      <c r="P111" s="371"/>
      <c r="Q111" s="371"/>
      <c r="R111" s="371"/>
      <c r="S111" s="86"/>
      <c r="T111" s="86"/>
      <c r="U111" s="86"/>
      <c r="V111" s="86"/>
      <c r="W111" s="86"/>
      <c r="X111" s="86"/>
    </row>
    <row r="112" spans="1:26" ht="15.6">
      <c r="A112" s="18" t="s">
        <v>214</v>
      </c>
      <c r="B112" s="338"/>
      <c r="C112" s="182" t="s">
        <v>497</v>
      </c>
      <c r="D112" s="347"/>
      <c r="E112" s="43"/>
      <c r="F112" s="43"/>
      <c r="G112" s="43"/>
      <c r="H112" s="43"/>
      <c r="I112" s="43"/>
      <c r="J112" s="43"/>
      <c r="K112" s="11"/>
      <c r="L112" s="58"/>
      <c r="M112" s="58"/>
      <c r="N112" s="38"/>
      <c r="O112" s="58"/>
      <c r="P112" s="346"/>
      <c r="Q112" s="11"/>
      <c r="R112" s="349"/>
      <c r="S112" s="86"/>
      <c r="T112" s="86"/>
      <c r="U112" s="86"/>
      <c r="V112" s="86"/>
      <c r="W112" s="86"/>
      <c r="X112" s="86"/>
    </row>
    <row r="113" spans="1:24" ht="15.6">
      <c r="A113" s="18" t="s">
        <v>216</v>
      </c>
      <c r="B113" s="338"/>
      <c r="C113" s="58" t="s">
        <v>468</v>
      </c>
      <c r="D113" s="347"/>
      <c r="E113" s="43"/>
      <c r="F113" s="43"/>
      <c r="G113" s="43"/>
      <c r="H113" s="43"/>
      <c r="I113" s="43"/>
      <c r="J113" s="43"/>
      <c r="K113" s="11"/>
      <c r="L113" s="58"/>
      <c r="M113" s="58"/>
      <c r="N113" s="38"/>
      <c r="O113" s="58"/>
      <c r="P113" s="346"/>
      <c r="Q113" s="11"/>
      <c r="R113" s="349"/>
      <c r="S113" s="86"/>
      <c r="T113" s="86"/>
      <c r="U113" s="86"/>
      <c r="V113" s="86"/>
      <c r="W113" s="86"/>
      <c r="X113" s="86"/>
    </row>
    <row r="114" spans="1:24" ht="15.6">
      <c r="B114" s="10"/>
      <c r="C114" s="42"/>
      <c r="D114" s="42"/>
      <c r="E114" s="43"/>
      <c r="F114" s="43"/>
      <c r="G114" s="43"/>
      <c r="H114" s="43"/>
      <c r="I114" s="43"/>
      <c r="J114" s="43"/>
      <c r="K114" s="11"/>
      <c r="L114" s="58"/>
      <c r="M114" s="58"/>
      <c r="N114" s="38"/>
      <c r="O114" s="58"/>
      <c r="Q114" s="11"/>
      <c r="R114" s="123"/>
      <c r="S114" s="86"/>
      <c r="T114" s="86"/>
      <c r="U114" s="86"/>
      <c r="V114" s="86"/>
      <c r="W114" s="86"/>
      <c r="X114" s="86"/>
    </row>
    <row r="115" spans="1:24" ht="15.6">
      <c r="B115" s="10"/>
      <c r="C115" s="42"/>
      <c r="D115" s="42"/>
      <c r="E115" s="43"/>
      <c r="F115" s="43"/>
      <c r="G115" s="43"/>
      <c r="H115" s="43"/>
      <c r="I115" s="43"/>
      <c r="J115" s="43"/>
      <c r="K115" s="11"/>
      <c r="L115" s="58"/>
      <c r="M115" s="58"/>
      <c r="N115" s="38"/>
      <c r="O115" s="58"/>
      <c r="Q115" s="11"/>
      <c r="R115" s="123"/>
      <c r="S115" s="86"/>
      <c r="T115" s="86"/>
      <c r="U115" s="86"/>
      <c r="V115" s="86"/>
      <c r="W115" s="86"/>
      <c r="X115" s="86"/>
    </row>
    <row r="116" spans="1:24" ht="15.6">
      <c r="B116" s="10"/>
      <c r="C116" s="42"/>
      <c r="D116" s="42"/>
      <c r="E116" s="43"/>
      <c r="F116" s="43"/>
      <c r="G116" s="43"/>
      <c r="H116" s="43"/>
      <c r="I116" s="43"/>
      <c r="J116" s="43"/>
      <c r="K116" s="11"/>
      <c r="L116" s="58"/>
      <c r="M116" s="58"/>
      <c r="N116" s="38"/>
      <c r="O116" s="58"/>
      <c r="Q116" s="11"/>
      <c r="R116" s="123"/>
      <c r="S116" s="86"/>
      <c r="T116" s="86"/>
      <c r="U116" s="86"/>
      <c r="V116" s="86"/>
      <c r="W116" s="86"/>
      <c r="X116" s="86"/>
    </row>
    <row r="117" spans="1:24" ht="15.6">
      <c r="B117" s="10"/>
      <c r="C117" s="42"/>
      <c r="D117" s="42"/>
      <c r="E117" s="43"/>
      <c r="F117" s="43"/>
      <c r="G117" s="43"/>
      <c r="H117" s="43"/>
      <c r="I117" s="43"/>
      <c r="J117" s="43"/>
      <c r="K117" s="11"/>
      <c r="L117" s="58"/>
      <c r="M117" s="58"/>
      <c r="N117" s="38"/>
      <c r="O117" s="58"/>
      <c r="Q117" s="11"/>
      <c r="R117" s="123"/>
      <c r="S117" s="86"/>
      <c r="T117" s="86"/>
      <c r="U117" s="86"/>
      <c r="V117" s="86"/>
      <c r="W117" s="86"/>
      <c r="X117" s="86"/>
    </row>
    <row r="118" spans="1:24" ht="15.6">
      <c r="B118" s="10"/>
      <c r="C118" s="42"/>
      <c r="D118" s="42"/>
      <c r="E118" s="43"/>
      <c r="F118" s="43"/>
      <c r="G118" s="43"/>
      <c r="H118" s="43"/>
      <c r="I118" s="43"/>
      <c r="J118" s="43"/>
      <c r="K118" s="11"/>
      <c r="L118" s="58"/>
      <c r="M118" s="58"/>
      <c r="N118" s="38"/>
      <c r="O118" s="58"/>
      <c r="Q118" s="11"/>
      <c r="R118" s="123"/>
      <c r="S118" s="86"/>
      <c r="T118" s="86"/>
      <c r="U118" s="86"/>
      <c r="V118" s="86"/>
      <c r="W118" s="86"/>
      <c r="X118" s="86"/>
    </row>
    <row r="119" spans="1:24" ht="15.6">
      <c r="B119" s="10"/>
      <c r="C119" s="42"/>
      <c r="D119" s="42"/>
      <c r="E119" s="43"/>
      <c r="F119" s="43"/>
      <c r="G119" s="43"/>
      <c r="H119" s="43"/>
      <c r="I119" s="43"/>
      <c r="J119" s="43"/>
      <c r="K119" s="11"/>
      <c r="L119" s="58"/>
      <c r="M119" s="58"/>
      <c r="N119" s="38"/>
      <c r="O119" s="58"/>
      <c r="Q119" s="11"/>
      <c r="R119" s="123"/>
      <c r="S119" s="86"/>
      <c r="T119" s="86"/>
      <c r="U119" s="86"/>
      <c r="V119" s="86"/>
      <c r="W119" s="86"/>
      <c r="X119" s="86"/>
    </row>
    <row r="120" spans="1:24" ht="15.6">
      <c r="B120" s="10"/>
      <c r="C120" s="42"/>
      <c r="D120" s="42"/>
      <c r="E120" s="43"/>
      <c r="F120" s="43"/>
      <c r="G120" s="43"/>
      <c r="H120" s="43"/>
      <c r="I120" s="43"/>
      <c r="J120" s="43"/>
      <c r="K120" s="11"/>
      <c r="L120" s="58"/>
      <c r="M120" s="58"/>
      <c r="N120" s="38"/>
      <c r="O120" s="58"/>
      <c r="Q120" s="11"/>
      <c r="R120" s="123"/>
      <c r="S120" s="86"/>
      <c r="T120" s="86"/>
      <c r="U120" s="86"/>
      <c r="V120" s="86"/>
      <c r="W120" s="86"/>
      <c r="X120" s="86"/>
    </row>
    <row r="121" spans="1:24" ht="15.6">
      <c r="B121" s="10"/>
      <c r="C121" s="42"/>
      <c r="D121" s="42"/>
      <c r="E121" s="43"/>
      <c r="F121" s="43"/>
      <c r="G121" s="43"/>
      <c r="H121" s="43"/>
      <c r="I121" s="43"/>
      <c r="J121" s="43"/>
      <c r="K121" s="11"/>
      <c r="L121" s="58"/>
      <c r="M121" s="58"/>
      <c r="N121" s="38"/>
      <c r="O121" s="58"/>
      <c r="Q121" s="11"/>
      <c r="R121" s="123"/>
      <c r="S121" s="86"/>
      <c r="T121" s="86"/>
      <c r="U121" s="86"/>
      <c r="V121" s="86"/>
      <c r="W121" s="86"/>
      <c r="X121" s="86"/>
    </row>
    <row r="122" spans="1:24" ht="15.6">
      <c r="A122" s="102"/>
      <c r="B122" s="10"/>
      <c r="C122" s="42"/>
      <c r="D122" s="42"/>
      <c r="E122" s="43"/>
      <c r="F122" s="43"/>
      <c r="G122" s="43"/>
      <c r="H122" s="43"/>
      <c r="I122" s="43"/>
      <c r="J122" s="43"/>
      <c r="K122" s="11"/>
      <c r="L122" s="58"/>
      <c r="M122" s="58"/>
      <c r="N122" s="38"/>
      <c r="O122" s="58"/>
      <c r="Q122" s="11"/>
      <c r="R122" s="105"/>
      <c r="S122" s="86"/>
      <c r="T122" s="86"/>
      <c r="U122" s="86"/>
      <c r="V122" s="86"/>
      <c r="W122" s="86"/>
      <c r="X122" s="86"/>
    </row>
    <row r="123" spans="1:24" ht="15.6">
      <c r="A123" s="102"/>
      <c r="C123" s="86"/>
      <c r="D123" s="86"/>
      <c r="E123" s="86"/>
      <c r="F123" s="86"/>
      <c r="G123" s="86"/>
      <c r="H123" s="86"/>
      <c r="I123" s="86"/>
      <c r="J123" s="86"/>
      <c r="K123" s="86"/>
      <c r="L123" s="86"/>
      <c r="M123" s="86"/>
      <c r="N123" s="86"/>
      <c r="O123" s="86"/>
      <c r="P123" s="86"/>
      <c r="Q123" s="86"/>
      <c r="R123" s="86"/>
      <c r="S123" s="86"/>
      <c r="T123" s="86"/>
      <c r="U123" s="86"/>
      <c r="V123" s="86"/>
      <c r="W123" s="86"/>
      <c r="X123" s="86"/>
    </row>
    <row r="124" spans="1:24">
      <c r="C124" s="86"/>
      <c r="D124" s="86"/>
      <c r="E124" s="86"/>
      <c r="F124" s="86"/>
      <c r="G124" s="86"/>
      <c r="H124" s="86"/>
      <c r="I124" s="86"/>
      <c r="J124" s="86"/>
      <c r="K124" s="86"/>
      <c r="L124" s="86"/>
      <c r="M124" s="86"/>
      <c r="N124" s="86"/>
      <c r="O124" s="86"/>
      <c r="P124" s="86"/>
      <c r="Q124" s="86"/>
      <c r="R124" s="86"/>
      <c r="S124" s="86"/>
      <c r="T124" s="86"/>
      <c r="U124" s="86"/>
      <c r="V124" s="86"/>
      <c r="W124" s="86"/>
      <c r="X124" s="86"/>
    </row>
    <row r="125" spans="1:24">
      <c r="C125" s="86"/>
      <c r="D125" s="86"/>
      <c r="E125" s="86"/>
      <c r="F125" s="86"/>
      <c r="G125" s="86"/>
      <c r="H125" s="86"/>
      <c r="I125" s="86"/>
      <c r="J125" s="86"/>
      <c r="K125" s="86"/>
      <c r="L125" s="86"/>
      <c r="M125" s="86"/>
      <c r="N125" s="86"/>
      <c r="O125" s="86"/>
      <c r="P125" s="86"/>
      <c r="Q125" s="86"/>
      <c r="R125" s="86"/>
      <c r="S125" s="86"/>
      <c r="T125" s="86"/>
      <c r="U125" s="86"/>
      <c r="V125" s="86"/>
      <c r="W125" s="86"/>
      <c r="X125" s="86"/>
    </row>
    <row r="126" spans="1:24">
      <c r="C126" s="86"/>
      <c r="D126" s="86"/>
      <c r="E126" s="86"/>
      <c r="F126" s="86"/>
      <c r="G126" s="86"/>
      <c r="H126" s="86"/>
      <c r="I126" s="86"/>
      <c r="J126" s="86"/>
      <c r="K126" s="86"/>
      <c r="L126" s="86"/>
      <c r="M126" s="86"/>
      <c r="N126" s="86"/>
      <c r="O126" s="86"/>
      <c r="P126" s="86"/>
      <c r="Q126" s="86"/>
      <c r="R126" s="86"/>
      <c r="S126" s="86"/>
      <c r="T126" s="86"/>
      <c r="U126" s="86"/>
      <c r="V126" s="86"/>
      <c r="W126" s="86"/>
      <c r="X126" s="86"/>
    </row>
    <row r="127" spans="1:24">
      <c r="C127" s="86"/>
      <c r="D127" s="86"/>
      <c r="E127" s="86"/>
      <c r="F127" s="86"/>
      <c r="G127" s="86"/>
      <c r="H127" s="86"/>
      <c r="I127" s="86"/>
      <c r="J127" s="86"/>
      <c r="K127" s="86"/>
      <c r="L127" s="86"/>
      <c r="M127" s="86"/>
      <c r="N127" s="86"/>
      <c r="O127" s="86"/>
      <c r="P127" s="86"/>
      <c r="Q127" s="86"/>
      <c r="R127" s="86"/>
      <c r="S127" s="86"/>
      <c r="T127" s="86"/>
      <c r="U127" s="86"/>
      <c r="V127" s="86"/>
      <c r="W127" s="86"/>
      <c r="X127" s="86"/>
    </row>
    <row r="128" spans="1:24">
      <c r="C128" s="86"/>
      <c r="D128" s="86"/>
      <c r="E128" s="86"/>
      <c r="F128" s="86"/>
      <c r="G128" s="86"/>
      <c r="H128" s="86"/>
      <c r="I128" s="86"/>
      <c r="J128" s="86"/>
      <c r="K128" s="86"/>
      <c r="L128" s="86"/>
      <c r="M128" s="86"/>
      <c r="N128" s="86"/>
      <c r="O128" s="86"/>
      <c r="P128" s="86"/>
      <c r="Q128" s="86"/>
      <c r="R128" s="86"/>
      <c r="S128" s="86"/>
      <c r="T128" s="86"/>
      <c r="U128" s="86"/>
      <c r="V128" s="86"/>
      <c r="W128" s="86"/>
      <c r="X128" s="86"/>
    </row>
    <row r="129" spans="3:24">
      <c r="C129" s="86"/>
      <c r="D129" s="86"/>
      <c r="E129" s="86"/>
      <c r="F129" s="86"/>
      <c r="G129" s="86"/>
      <c r="H129" s="86"/>
      <c r="I129" s="86"/>
      <c r="J129" s="86"/>
      <c r="K129" s="86"/>
      <c r="L129" s="86"/>
      <c r="M129" s="86"/>
      <c r="N129" s="86"/>
      <c r="O129" s="86"/>
      <c r="P129" s="86"/>
      <c r="Q129" s="86"/>
      <c r="R129" s="86"/>
      <c r="S129" s="86"/>
      <c r="T129" s="86"/>
      <c r="U129" s="86"/>
      <c r="V129" s="86"/>
      <c r="W129" s="86"/>
      <c r="X129" s="86"/>
    </row>
    <row r="130" spans="3:24">
      <c r="C130" s="86"/>
      <c r="D130" s="86"/>
      <c r="E130" s="86"/>
      <c r="F130" s="86"/>
      <c r="G130" s="86"/>
      <c r="H130" s="86"/>
      <c r="I130" s="86"/>
      <c r="J130" s="86"/>
      <c r="K130" s="86"/>
      <c r="L130" s="86"/>
      <c r="M130" s="86"/>
      <c r="N130" s="86"/>
      <c r="O130" s="86"/>
      <c r="P130" s="86"/>
      <c r="Q130" s="86"/>
      <c r="R130" s="86"/>
      <c r="S130" s="86"/>
      <c r="T130" s="86"/>
      <c r="U130" s="86"/>
      <c r="V130" s="86"/>
      <c r="W130" s="86"/>
      <c r="X130" s="86"/>
    </row>
    <row r="131" spans="3:24">
      <c r="C131" s="86"/>
      <c r="D131" s="86"/>
      <c r="E131" s="86"/>
      <c r="F131" s="86"/>
      <c r="G131" s="86"/>
      <c r="H131" s="86"/>
      <c r="I131" s="86"/>
      <c r="J131" s="86"/>
      <c r="K131" s="86"/>
      <c r="L131" s="86"/>
      <c r="M131" s="86"/>
      <c r="N131" s="86"/>
      <c r="O131" s="86"/>
      <c r="P131" s="86"/>
      <c r="Q131" s="86"/>
      <c r="R131" s="86"/>
      <c r="S131" s="86"/>
      <c r="T131" s="86"/>
      <c r="U131" s="86"/>
      <c r="V131" s="86"/>
      <c r="W131" s="86"/>
      <c r="X131" s="86"/>
    </row>
    <row r="132" spans="3:24">
      <c r="C132" s="86"/>
      <c r="D132" s="86"/>
      <c r="E132" s="86"/>
      <c r="F132" s="86"/>
      <c r="G132" s="86"/>
      <c r="H132" s="86"/>
      <c r="I132" s="86"/>
      <c r="J132" s="86"/>
      <c r="K132" s="86"/>
      <c r="L132" s="86"/>
      <c r="M132" s="86"/>
      <c r="N132" s="86"/>
      <c r="O132" s="86"/>
      <c r="P132" s="86"/>
      <c r="Q132" s="86"/>
      <c r="R132" s="86"/>
      <c r="S132" s="86"/>
      <c r="T132" s="86"/>
      <c r="U132" s="86"/>
      <c r="V132" s="86"/>
      <c r="W132" s="86"/>
      <c r="X132" s="86"/>
    </row>
    <row r="133" spans="3:24">
      <c r="C133" s="86"/>
      <c r="D133" s="86"/>
      <c r="E133" s="86"/>
      <c r="F133" s="86"/>
      <c r="G133" s="86"/>
      <c r="H133" s="86"/>
      <c r="I133" s="86"/>
      <c r="J133" s="86"/>
      <c r="K133" s="86"/>
      <c r="L133" s="86"/>
      <c r="M133" s="86"/>
      <c r="N133" s="86"/>
      <c r="O133" s="86"/>
      <c r="P133" s="86"/>
      <c r="Q133" s="86"/>
      <c r="R133" s="86"/>
      <c r="S133" s="86"/>
      <c r="T133" s="86"/>
      <c r="U133" s="86"/>
      <c r="V133" s="86"/>
      <c r="W133" s="86"/>
      <c r="X133" s="86"/>
    </row>
    <row r="134" spans="3:24">
      <c r="C134" s="86"/>
      <c r="D134" s="86"/>
      <c r="E134" s="86"/>
      <c r="F134" s="86"/>
      <c r="G134" s="86"/>
      <c r="H134" s="86"/>
      <c r="I134" s="86"/>
      <c r="J134" s="86"/>
      <c r="K134" s="86"/>
      <c r="L134" s="86"/>
      <c r="M134" s="86"/>
      <c r="N134" s="86"/>
      <c r="O134" s="86"/>
      <c r="P134" s="86"/>
      <c r="Q134" s="86"/>
      <c r="R134" s="86"/>
      <c r="S134" s="86"/>
      <c r="T134" s="86"/>
      <c r="U134" s="86"/>
      <c r="V134" s="86"/>
      <c r="W134" s="86"/>
      <c r="X134" s="86"/>
    </row>
    <row r="135" spans="3:24">
      <c r="C135" s="86"/>
      <c r="D135" s="86"/>
      <c r="E135" s="86"/>
      <c r="F135" s="86"/>
      <c r="G135" s="86"/>
      <c r="H135" s="86"/>
      <c r="I135" s="86"/>
      <c r="J135" s="86"/>
      <c r="K135" s="86"/>
      <c r="L135" s="86"/>
      <c r="M135" s="86"/>
      <c r="N135" s="86"/>
      <c r="O135" s="86"/>
      <c r="P135" s="86"/>
      <c r="Q135" s="86"/>
      <c r="R135" s="86"/>
      <c r="S135" s="86"/>
      <c r="T135" s="86"/>
      <c r="U135" s="86"/>
      <c r="V135" s="86"/>
      <c r="W135" s="86"/>
      <c r="X135" s="86"/>
    </row>
    <row r="136" spans="3:24">
      <c r="C136" s="86"/>
      <c r="D136" s="86"/>
      <c r="E136" s="86"/>
      <c r="F136" s="86"/>
      <c r="G136" s="86"/>
      <c r="H136" s="86"/>
      <c r="I136" s="86"/>
      <c r="J136" s="86"/>
      <c r="K136" s="86"/>
      <c r="L136" s="86"/>
      <c r="M136" s="86"/>
      <c r="N136" s="86"/>
      <c r="O136" s="86"/>
      <c r="P136" s="86"/>
      <c r="Q136" s="86"/>
      <c r="R136" s="86"/>
      <c r="S136" s="86"/>
      <c r="T136" s="86"/>
      <c r="U136" s="86"/>
      <c r="V136" s="86"/>
      <c r="W136" s="86"/>
      <c r="X136" s="86"/>
    </row>
    <row r="137" spans="3:24">
      <c r="C137" s="86"/>
      <c r="D137" s="86"/>
      <c r="E137" s="86"/>
      <c r="F137" s="86"/>
      <c r="G137" s="86"/>
      <c r="H137" s="86"/>
      <c r="I137" s="86"/>
      <c r="J137" s="86"/>
      <c r="K137" s="86"/>
      <c r="L137" s="86"/>
      <c r="M137" s="86"/>
      <c r="N137" s="86"/>
      <c r="O137" s="86"/>
      <c r="P137" s="86"/>
      <c r="Q137" s="86"/>
      <c r="R137" s="86"/>
      <c r="S137" s="86"/>
      <c r="T137" s="86"/>
      <c r="U137" s="86"/>
      <c r="V137" s="86"/>
      <c r="W137" s="86"/>
      <c r="X137" s="86"/>
    </row>
    <row r="138" spans="3:24">
      <c r="C138" s="86"/>
      <c r="D138" s="86"/>
      <c r="E138" s="86"/>
      <c r="F138" s="86"/>
      <c r="G138" s="86"/>
      <c r="H138" s="86"/>
      <c r="I138" s="86"/>
      <c r="J138" s="86"/>
      <c r="K138" s="86"/>
      <c r="L138" s="86"/>
      <c r="M138" s="86"/>
      <c r="N138" s="86"/>
      <c r="O138" s="86"/>
      <c r="P138" s="86"/>
      <c r="Q138" s="86"/>
      <c r="R138" s="86"/>
      <c r="S138" s="86"/>
      <c r="T138" s="86"/>
      <c r="U138" s="86"/>
      <c r="V138" s="86"/>
      <c r="W138" s="86"/>
      <c r="X138" s="86"/>
    </row>
    <row r="139" spans="3:24">
      <c r="C139" s="86"/>
      <c r="D139" s="86"/>
      <c r="E139" s="86"/>
      <c r="F139" s="86"/>
      <c r="G139" s="86"/>
      <c r="H139" s="86"/>
      <c r="I139" s="86"/>
      <c r="J139" s="86"/>
      <c r="K139" s="86"/>
      <c r="L139" s="86"/>
      <c r="M139" s="86"/>
      <c r="N139" s="86"/>
      <c r="O139" s="86"/>
      <c r="P139" s="86"/>
      <c r="Q139" s="86"/>
      <c r="R139" s="86"/>
      <c r="S139" s="86"/>
      <c r="T139" s="86"/>
      <c r="U139" s="86"/>
      <c r="V139" s="86"/>
      <c r="W139" s="86"/>
      <c r="X139" s="86"/>
    </row>
    <row r="140" spans="3:24">
      <c r="C140" s="86"/>
      <c r="D140" s="86"/>
      <c r="E140" s="86"/>
      <c r="F140" s="86"/>
      <c r="G140" s="86"/>
      <c r="H140" s="86"/>
      <c r="I140" s="86"/>
      <c r="J140" s="86"/>
      <c r="K140" s="86"/>
      <c r="L140" s="86"/>
      <c r="M140" s="86"/>
      <c r="N140" s="86"/>
      <c r="O140" s="86"/>
      <c r="P140" s="86"/>
      <c r="Q140" s="86"/>
      <c r="R140" s="86"/>
      <c r="S140" s="86"/>
      <c r="T140" s="86"/>
      <c r="U140" s="86"/>
      <c r="V140" s="86"/>
      <c r="W140" s="86"/>
      <c r="X140" s="86"/>
    </row>
    <row r="141" spans="3:24">
      <c r="C141" s="86"/>
      <c r="D141" s="86"/>
      <c r="E141" s="86"/>
      <c r="F141" s="86"/>
      <c r="G141" s="86"/>
      <c r="H141" s="86"/>
      <c r="I141" s="86"/>
      <c r="J141" s="86"/>
      <c r="K141" s="86"/>
      <c r="L141" s="86"/>
      <c r="M141" s="86"/>
      <c r="N141" s="86"/>
      <c r="O141" s="86"/>
      <c r="P141" s="86"/>
      <c r="Q141" s="86"/>
      <c r="R141" s="86"/>
      <c r="S141" s="86"/>
      <c r="T141" s="86"/>
      <c r="U141" s="86"/>
      <c r="V141" s="86"/>
      <c r="W141" s="86"/>
      <c r="X141" s="86"/>
    </row>
    <row r="142" spans="3:24">
      <c r="C142" s="86"/>
      <c r="D142" s="86"/>
      <c r="E142" s="86"/>
      <c r="F142" s="86"/>
      <c r="G142" s="86"/>
      <c r="H142" s="86"/>
      <c r="I142" s="86"/>
      <c r="J142" s="86"/>
      <c r="K142" s="86"/>
      <c r="L142" s="86"/>
      <c r="M142" s="86"/>
      <c r="N142" s="86"/>
      <c r="O142" s="86"/>
      <c r="P142" s="86"/>
      <c r="Q142" s="86"/>
      <c r="R142" s="86"/>
      <c r="S142" s="86"/>
      <c r="T142" s="86"/>
      <c r="U142" s="86"/>
      <c r="V142" s="86"/>
      <c r="W142" s="86"/>
      <c r="X142" s="86"/>
    </row>
    <row r="143" spans="3:24">
      <c r="C143" s="86"/>
      <c r="D143" s="86"/>
      <c r="E143" s="86"/>
      <c r="F143" s="86"/>
      <c r="G143" s="86"/>
      <c r="H143" s="86"/>
      <c r="I143" s="86"/>
      <c r="J143" s="86"/>
      <c r="K143" s="86"/>
      <c r="L143" s="86"/>
      <c r="M143" s="86"/>
      <c r="N143" s="86"/>
      <c r="O143" s="86"/>
      <c r="P143" s="86"/>
      <c r="Q143" s="86"/>
      <c r="R143" s="86"/>
      <c r="S143" s="86"/>
      <c r="T143" s="86"/>
      <c r="U143" s="86"/>
      <c r="V143" s="86"/>
      <c r="W143" s="86"/>
      <c r="X143" s="86"/>
    </row>
    <row r="144" spans="3:24">
      <c r="C144" s="86"/>
      <c r="D144" s="86"/>
      <c r="E144" s="86"/>
      <c r="F144" s="86"/>
      <c r="G144" s="86"/>
      <c r="H144" s="86"/>
      <c r="I144" s="86"/>
      <c r="J144" s="86"/>
      <c r="K144" s="86"/>
      <c r="L144" s="86"/>
      <c r="M144" s="86"/>
      <c r="N144" s="86"/>
      <c r="O144" s="86"/>
      <c r="P144" s="86"/>
      <c r="Q144" s="86"/>
      <c r="R144" s="86"/>
      <c r="S144" s="86"/>
      <c r="T144" s="86"/>
      <c r="U144" s="86"/>
      <c r="V144" s="86"/>
      <c r="W144" s="86"/>
      <c r="X144" s="86"/>
    </row>
    <row r="145" spans="3:24">
      <c r="C145" s="86"/>
      <c r="D145" s="86"/>
      <c r="E145" s="86"/>
      <c r="F145" s="86"/>
      <c r="G145" s="86"/>
      <c r="H145" s="86"/>
      <c r="I145" s="86"/>
      <c r="J145" s="86"/>
      <c r="K145" s="86"/>
      <c r="L145" s="86"/>
      <c r="M145" s="86"/>
      <c r="N145" s="86"/>
      <c r="O145" s="86"/>
      <c r="P145" s="86"/>
      <c r="Q145" s="86"/>
      <c r="R145" s="86"/>
      <c r="S145" s="86"/>
      <c r="T145" s="86"/>
      <c r="U145" s="86"/>
      <c r="V145" s="86"/>
      <c r="W145" s="86"/>
      <c r="X145" s="86"/>
    </row>
    <row r="146" spans="3:24">
      <c r="C146" s="86"/>
      <c r="D146" s="86"/>
      <c r="E146" s="86"/>
      <c r="F146" s="86"/>
      <c r="G146" s="86"/>
      <c r="H146" s="86"/>
      <c r="I146" s="86"/>
      <c r="J146" s="86"/>
      <c r="K146" s="86"/>
      <c r="L146" s="86"/>
      <c r="M146" s="86"/>
      <c r="N146" s="86"/>
      <c r="O146" s="86"/>
      <c r="P146" s="86"/>
      <c r="Q146" s="86"/>
      <c r="R146" s="86"/>
      <c r="S146" s="86"/>
      <c r="T146" s="86"/>
      <c r="U146" s="86"/>
      <c r="V146" s="86"/>
      <c r="W146" s="86"/>
      <c r="X146" s="86"/>
    </row>
    <row r="147" spans="3:24">
      <c r="C147" s="86"/>
      <c r="D147" s="86"/>
      <c r="E147" s="86"/>
      <c r="F147" s="86"/>
      <c r="G147" s="86"/>
      <c r="H147" s="86"/>
      <c r="I147" s="86"/>
      <c r="J147" s="86"/>
      <c r="K147" s="86"/>
      <c r="L147" s="86"/>
      <c r="M147" s="86"/>
      <c r="N147" s="86"/>
      <c r="O147" s="86"/>
      <c r="P147" s="86"/>
      <c r="Q147" s="86"/>
      <c r="R147" s="86"/>
      <c r="S147" s="86"/>
      <c r="T147" s="86"/>
      <c r="U147" s="86"/>
      <c r="V147" s="86"/>
      <c r="W147" s="86"/>
      <c r="X147" s="86"/>
    </row>
    <row r="148" spans="3:24">
      <c r="C148" s="86"/>
      <c r="D148" s="86"/>
      <c r="E148" s="86"/>
      <c r="F148" s="86"/>
      <c r="G148" s="86"/>
      <c r="H148" s="86"/>
      <c r="I148" s="86"/>
      <c r="J148" s="86"/>
      <c r="K148" s="86"/>
      <c r="L148" s="86"/>
      <c r="M148" s="86"/>
      <c r="N148" s="86"/>
      <c r="O148" s="86"/>
      <c r="P148" s="86"/>
      <c r="Q148" s="86"/>
      <c r="R148" s="86"/>
      <c r="S148" s="86"/>
      <c r="T148" s="86"/>
      <c r="U148" s="86"/>
      <c r="V148" s="86"/>
      <c r="W148" s="86"/>
      <c r="X148" s="86"/>
    </row>
    <row r="149" spans="3:24">
      <c r="C149" s="86"/>
      <c r="D149" s="86"/>
      <c r="E149" s="86"/>
      <c r="F149" s="86"/>
      <c r="G149" s="86"/>
      <c r="H149" s="86"/>
      <c r="I149" s="86"/>
      <c r="J149" s="86"/>
      <c r="K149" s="86"/>
      <c r="L149" s="86"/>
      <c r="M149" s="86"/>
      <c r="N149" s="86"/>
      <c r="O149" s="86"/>
      <c r="P149" s="86"/>
      <c r="Q149" s="86"/>
      <c r="R149" s="86"/>
      <c r="S149" s="86"/>
      <c r="T149" s="86"/>
      <c r="U149" s="86"/>
      <c r="V149" s="86"/>
      <c r="W149" s="86"/>
      <c r="X149" s="86"/>
    </row>
    <row r="150" spans="3:24">
      <c r="C150" s="86"/>
      <c r="D150" s="86"/>
      <c r="E150" s="86"/>
      <c r="F150" s="86"/>
      <c r="G150" s="86"/>
      <c r="H150" s="86"/>
      <c r="I150" s="86"/>
      <c r="J150" s="86"/>
      <c r="K150" s="86"/>
      <c r="L150" s="86"/>
      <c r="M150" s="86"/>
      <c r="N150" s="86"/>
      <c r="O150" s="86"/>
      <c r="P150" s="86"/>
      <c r="Q150" s="86"/>
      <c r="R150" s="86"/>
      <c r="S150" s="86"/>
      <c r="T150" s="86"/>
      <c r="U150" s="86"/>
      <c r="V150" s="86"/>
      <c r="W150" s="86"/>
      <c r="X150" s="86"/>
    </row>
    <row r="151" spans="3:24">
      <c r="C151" s="86"/>
      <c r="D151" s="86"/>
      <c r="E151" s="86"/>
      <c r="F151" s="86"/>
      <c r="G151" s="86"/>
      <c r="H151" s="86"/>
      <c r="I151" s="86"/>
      <c r="J151" s="86"/>
      <c r="K151" s="86"/>
      <c r="L151" s="86"/>
      <c r="M151" s="86"/>
      <c r="N151" s="86"/>
      <c r="O151" s="86"/>
      <c r="P151" s="86"/>
      <c r="Q151" s="86"/>
      <c r="R151" s="86"/>
      <c r="S151" s="86"/>
      <c r="T151" s="86"/>
      <c r="U151" s="86"/>
      <c r="V151" s="86"/>
      <c r="W151" s="86"/>
      <c r="X151" s="86"/>
    </row>
    <row r="152" spans="3:24">
      <c r="C152" s="86"/>
      <c r="D152" s="86"/>
      <c r="E152" s="86"/>
      <c r="F152" s="86"/>
      <c r="G152" s="86"/>
      <c r="H152" s="86"/>
      <c r="I152" s="86"/>
      <c r="J152" s="86"/>
      <c r="K152" s="86"/>
      <c r="L152" s="86"/>
      <c r="M152" s="86"/>
      <c r="N152" s="86"/>
      <c r="O152" s="86"/>
      <c r="P152" s="86"/>
      <c r="Q152" s="86"/>
      <c r="R152" s="86"/>
      <c r="S152" s="86"/>
      <c r="T152" s="86"/>
      <c r="U152" s="86"/>
      <c r="V152" s="86"/>
      <c r="W152" s="86"/>
      <c r="X152" s="86"/>
    </row>
    <row r="153" spans="3:24">
      <c r="C153" s="86"/>
      <c r="D153" s="86"/>
      <c r="E153" s="86"/>
      <c r="F153" s="86"/>
      <c r="G153" s="86"/>
      <c r="H153" s="86"/>
      <c r="I153" s="86"/>
      <c r="J153" s="86"/>
      <c r="K153" s="86"/>
      <c r="L153" s="86"/>
      <c r="M153" s="86"/>
      <c r="N153" s="86"/>
      <c r="O153" s="86"/>
      <c r="P153" s="86"/>
      <c r="Q153" s="86"/>
      <c r="R153" s="86"/>
      <c r="S153" s="86"/>
      <c r="T153" s="86"/>
      <c r="U153" s="86"/>
      <c r="V153" s="86"/>
      <c r="W153" s="86"/>
      <c r="X153" s="86"/>
    </row>
    <row r="154" spans="3:24">
      <c r="C154" s="86"/>
      <c r="D154" s="86"/>
      <c r="E154" s="86"/>
      <c r="F154" s="86"/>
      <c r="G154" s="86"/>
      <c r="H154" s="86"/>
      <c r="I154" s="86"/>
      <c r="J154" s="86"/>
      <c r="K154" s="86"/>
      <c r="L154" s="86"/>
      <c r="M154" s="86"/>
      <c r="N154" s="86"/>
      <c r="O154" s="86"/>
      <c r="P154" s="86"/>
      <c r="Q154" s="86"/>
      <c r="R154" s="86"/>
      <c r="S154" s="86"/>
      <c r="T154" s="86"/>
      <c r="U154" s="86"/>
      <c r="V154" s="86"/>
      <c r="W154" s="86"/>
      <c r="X154" s="86"/>
    </row>
    <row r="155" spans="3:24">
      <c r="C155" s="86"/>
      <c r="D155" s="86"/>
      <c r="E155" s="86"/>
      <c r="F155" s="86"/>
      <c r="G155" s="86"/>
      <c r="H155" s="86"/>
      <c r="I155" s="86"/>
      <c r="J155" s="86"/>
      <c r="K155" s="86"/>
      <c r="L155" s="86"/>
      <c r="M155" s="86"/>
      <c r="N155" s="86"/>
      <c r="O155" s="86"/>
      <c r="P155" s="86"/>
      <c r="Q155" s="86"/>
      <c r="R155" s="86"/>
      <c r="S155" s="86"/>
      <c r="T155" s="86"/>
      <c r="U155" s="86"/>
      <c r="V155" s="86"/>
      <c r="W155" s="86"/>
      <c r="X155" s="86"/>
    </row>
    <row r="156" spans="3:24">
      <c r="C156" s="86"/>
      <c r="D156" s="86"/>
      <c r="E156" s="86"/>
      <c r="F156" s="86"/>
      <c r="G156" s="86"/>
      <c r="H156" s="86"/>
      <c r="I156" s="86"/>
      <c r="J156" s="86"/>
      <c r="K156" s="86"/>
      <c r="L156" s="86"/>
      <c r="M156" s="86"/>
      <c r="N156" s="86"/>
      <c r="O156" s="86"/>
      <c r="P156" s="86"/>
      <c r="Q156" s="86"/>
      <c r="R156" s="86"/>
      <c r="S156" s="86"/>
      <c r="T156" s="86"/>
      <c r="U156" s="86"/>
      <c r="V156" s="86"/>
      <c r="W156" s="86"/>
      <c r="X156" s="86"/>
    </row>
    <row r="157" spans="3:24">
      <c r="C157" s="86"/>
      <c r="D157" s="86"/>
      <c r="E157" s="86"/>
      <c r="F157" s="86"/>
      <c r="G157" s="86"/>
      <c r="H157" s="86"/>
      <c r="I157" s="86"/>
      <c r="J157" s="86"/>
      <c r="K157" s="86"/>
      <c r="L157" s="86"/>
      <c r="M157" s="86"/>
      <c r="N157" s="86"/>
      <c r="O157" s="86"/>
      <c r="P157" s="86"/>
      <c r="Q157" s="86"/>
      <c r="R157" s="86"/>
      <c r="S157" s="86"/>
      <c r="T157" s="86"/>
      <c r="U157" s="86"/>
      <c r="V157" s="86"/>
      <c r="W157" s="86"/>
      <c r="X157" s="86"/>
    </row>
    <row r="158" spans="3:24">
      <c r="C158" s="86"/>
      <c r="D158" s="86"/>
      <c r="E158" s="86"/>
      <c r="F158" s="86"/>
      <c r="G158" s="86"/>
      <c r="H158" s="86"/>
      <c r="I158" s="86"/>
      <c r="J158" s="86"/>
      <c r="K158" s="86"/>
      <c r="L158" s="86"/>
      <c r="M158" s="86"/>
      <c r="N158" s="86"/>
      <c r="O158" s="86"/>
      <c r="P158" s="86"/>
      <c r="Q158" s="86"/>
      <c r="R158" s="86"/>
      <c r="S158" s="86"/>
      <c r="T158" s="86"/>
      <c r="U158" s="86"/>
      <c r="V158" s="86"/>
      <c r="W158" s="86"/>
      <c r="X158" s="86"/>
    </row>
    <row r="159" spans="3:24">
      <c r="C159" s="86"/>
      <c r="D159" s="86"/>
      <c r="E159" s="86"/>
      <c r="F159" s="86"/>
      <c r="G159" s="86"/>
      <c r="H159" s="86"/>
      <c r="I159" s="86"/>
      <c r="J159" s="86"/>
      <c r="K159" s="86"/>
      <c r="L159" s="86"/>
      <c r="M159" s="86"/>
      <c r="N159" s="86"/>
      <c r="O159" s="86"/>
      <c r="P159" s="86"/>
      <c r="Q159" s="86"/>
      <c r="R159" s="86"/>
      <c r="S159" s="86"/>
      <c r="T159" s="86"/>
      <c r="U159" s="86"/>
      <c r="V159" s="86"/>
      <c r="W159" s="86"/>
      <c r="X159" s="86"/>
    </row>
    <row r="160" spans="3:24">
      <c r="C160" s="86"/>
      <c r="D160" s="86"/>
      <c r="E160" s="86"/>
      <c r="F160" s="86"/>
      <c r="G160" s="86"/>
      <c r="H160" s="86"/>
      <c r="I160" s="86"/>
      <c r="J160" s="86"/>
      <c r="K160" s="86"/>
      <c r="L160" s="86"/>
      <c r="M160" s="86"/>
      <c r="N160" s="86"/>
      <c r="O160" s="86"/>
      <c r="P160" s="86"/>
      <c r="Q160" s="86"/>
      <c r="R160" s="86"/>
      <c r="S160" s="86"/>
      <c r="T160" s="86"/>
      <c r="U160" s="86"/>
      <c r="V160" s="86"/>
      <c r="W160" s="86"/>
      <c r="X160" s="86"/>
    </row>
    <row r="161" spans="3:24">
      <c r="C161" s="86"/>
      <c r="D161" s="86"/>
      <c r="E161" s="86"/>
      <c r="F161" s="86"/>
      <c r="G161" s="86"/>
      <c r="H161" s="86"/>
      <c r="I161" s="86"/>
      <c r="J161" s="86"/>
      <c r="K161" s="86"/>
      <c r="L161" s="86"/>
      <c r="M161" s="86"/>
      <c r="N161" s="86"/>
      <c r="O161" s="86"/>
      <c r="P161" s="86"/>
      <c r="Q161" s="86"/>
      <c r="R161" s="86"/>
      <c r="S161" s="86"/>
      <c r="T161" s="86"/>
      <c r="U161" s="86"/>
      <c r="V161" s="86"/>
      <c r="W161" s="86"/>
      <c r="X161" s="86"/>
    </row>
    <row r="162" spans="3:24">
      <c r="C162" s="86"/>
      <c r="D162" s="86"/>
      <c r="E162" s="86"/>
      <c r="F162" s="86"/>
      <c r="G162" s="86"/>
      <c r="H162" s="86"/>
      <c r="I162" s="86"/>
      <c r="J162" s="86"/>
      <c r="K162" s="86"/>
      <c r="L162" s="86"/>
      <c r="M162" s="86"/>
      <c r="N162" s="86"/>
      <c r="O162" s="86"/>
      <c r="P162" s="86"/>
      <c r="Q162" s="86"/>
      <c r="R162" s="86"/>
      <c r="S162" s="86"/>
      <c r="T162" s="86"/>
      <c r="U162" s="86"/>
      <c r="V162" s="86"/>
      <c r="W162" s="86"/>
      <c r="X162" s="86"/>
    </row>
    <row r="163" spans="3:24">
      <c r="C163" s="86"/>
      <c r="D163" s="86"/>
      <c r="E163" s="86"/>
      <c r="F163" s="86"/>
      <c r="G163" s="86"/>
      <c r="H163" s="86"/>
      <c r="I163" s="86"/>
      <c r="J163" s="86"/>
      <c r="K163" s="86"/>
      <c r="L163" s="86"/>
      <c r="M163" s="86"/>
      <c r="N163" s="86"/>
      <c r="O163" s="86"/>
      <c r="P163" s="86"/>
      <c r="Q163" s="86"/>
      <c r="R163" s="86"/>
      <c r="S163" s="86"/>
      <c r="T163" s="86"/>
      <c r="U163" s="86"/>
      <c r="V163" s="86"/>
      <c r="W163" s="86"/>
      <c r="X163" s="86"/>
    </row>
    <row r="164" spans="3:24">
      <c r="C164" s="86"/>
      <c r="D164" s="86"/>
      <c r="E164" s="86"/>
      <c r="F164" s="86"/>
      <c r="G164" s="86"/>
      <c r="H164" s="86"/>
      <c r="I164" s="86"/>
      <c r="J164" s="86"/>
      <c r="K164" s="86"/>
      <c r="L164" s="86"/>
      <c r="M164" s="86"/>
      <c r="N164" s="86"/>
      <c r="O164" s="86"/>
      <c r="P164" s="86"/>
      <c r="Q164" s="86"/>
      <c r="R164" s="86"/>
      <c r="S164" s="86"/>
      <c r="T164" s="86"/>
      <c r="U164" s="86"/>
      <c r="V164" s="86"/>
      <c r="W164" s="86"/>
      <c r="X164" s="86"/>
    </row>
    <row r="165" spans="3:24">
      <c r="C165" s="86"/>
      <c r="D165" s="86"/>
      <c r="E165" s="86"/>
      <c r="F165" s="86"/>
      <c r="G165" s="86"/>
      <c r="H165" s="86"/>
      <c r="I165" s="86"/>
      <c r="J165" s="86"/>
      <c r="K165" s="86"/>
      <c r="L165" s="86"/>
      <c r="M165" s="86"/>
      <c r="N165" s="86"/>
      <c r="O165" s="86"/>
      <c r="P165" s="86"/>
      <c r="Q165" s="86"/>
      <c r="R165" s="86"/>
      <c r="S165" s="86"/>
      <c r="T165" s="86"/>
      <c r="U165" s="86"/>
      <c r="V165" s="86"/>
      <c r="W165" s="86"/>
      <c r="X165" s="86"/>
    </row>
    <row r="166" spans="3:24">
      <c r="C166" s="86"/>
      <c r="D166" s="86"/>
      <c r="E166" s="86"/>
      <c r="F166" s="86"/>
      <c r="G166" s="86"/>
      <c r="H166" s="86"/>
      <c r="I166" s="86"/>
      <c r="J166" s="86"/>
      <c r="K166" s="86"/>
      <c r="L166" s="86"/>
      <c r="M166" s="86"/>
      <c r="N166" s="86"/>
      <c r="O166" s="86"/>
      <c r="P166" s="86"/>
      <c r="Q166" s="86"/>
      <c r="R166" s="86"/>
      <c r="S166" s="86"/>
      <c r="T166" s="86"/>
      <c r="U166" s="86"/>
      <c r="V166" s="86"/>
      <c r="W166" s="86"/>
      <c r="X166" s="86"/>
    </row>
    <row r="167" spans="3:24">
      <c r="C167" s="86"/>
      <c r="D167" s="86"/>
      <c r="E167" s="86"/>
      <c r="F167" s="86"/>
      <c r="G167" s="86"/>
      <c r="H167" s="86"/>
      <c r="I167" s="86"/>
      <c r="J167" s="86"/>
      <c r="K167" s="86"/>
      <c r="L167" s="86"/>
      <c r="M167" s="86"/>
      <c r="N167" s="86"/>
      <c r="O167" s="86"/>
      <c r="P167" s="86"/>
      <c r="Q167" s="86"/>
      <c r="R167" s="86"/>
      <c r="S167" s="86"/>
      <c r="T167" s="86"/>
      <c r="U167" s="86"/>
      <c r="V167" s="86"/>
      <c r="W167" s="86"/>
      <c r="X167" s="86"/>
    </row>
    <row r="168" spans="3:24">
      <c r="C168" s="86"/>
      <c r="D168" s="86"/>
      <c r="E168" s="86"/>
      <c r="F168" s="86"/>
      <c r="G168" s="86"/>
      <c r="H168" s="86"/>
      <c r="I168" s="86"/>
      <c r="J168" s="86"/>
      <c r="K168" s="86"/>
      <c r="L168" s="86"/>
      <c r="M168" s="86"/>
      <c r="N168" s="86"/>
      <c r="O168" s="86"/>
      <c r="P168" s="86"/>
      <c r="Q168" s="86"/>
      <c r="R168" s="86"/>
      <c r="S168" s="86"/>
      <c r="T168" s="86"/>
      <c r="U168" s="86"/>
      <c r="V168" s="86"/>
      <c r="W168" s="86"/>
      <c r="X168" s="86"/>
    </row>
    <row r="169" spans="3:24">
      <c r="C169" s="86"/>
      <c r="D169" s="86"/>
      <c r="E169" s="86"/>
      <c r="F169" s="86"/>
      <c r="G169" s="86"/>
      <c r="H169" s="86"/>
      <c r="I169" s="86"/>
      <c r="J169" s="86"/>
      <c r="K169" s="86"/>
      <c r="L169" s="86"/>
      <c r="M169" s="86"/>
      <c r="N169" s="86"/>
      <c r="O169" s="86"/>
      <c r="P169" s="86"/>
      <c r="Q169" s="86"/>
      <c r="R169" s="86"/>
      <c r="S169" s="86"/>
      <c r="T169" s="86"/>
      <c r="U169" s="86"/>
      <c r="V169" s="86"/>
      <c r="W169" s="86"/>
      <c r="X169" s="86"/>
    </row>
    <row r="170" spans="3:24">
      <c r="C170" s="86"/>
      <c r="D170" s="86"/>
      <c r="E170" s="86"/>
      <c r="F170" s="86"/>
      <c r="G170" s="86"/>
      <c r="H170" s="86"/>
      <c r="I170" s="86"/>
      <c r="J170" s="86"/>
      <c r="K170" s="86"/>
      <c r="L170" s="86"/>
      <c r="M170" s="86"/>
      <c r="N170" s="86"/>
      <c r="O170" s="86"/>
      <c r="P170" s="86"/>
      <c r="Q170" s="86"/>
      <c r="R170" s="86"/>
      <c r="S170" s="86"/>
      <c r="T170" s="86"/>
      <c r="U170" s="86"/>
      <c r="V170" s="86"/>
      <c r="W170" s="86"/>
      <c r="X170" s="86"/>
    </row>
    <row r="171" spans="3:24">
      <c r="C171" s="86"/>
      <c r="D171" s="86"/>
      <c r="E171" s="86"/>
      <c r="F171" s="86"/>
      <c r="G171" s="86"/>
      <c r="H171" s="86"/>
      <c r="I171" s="86"/>
      <c r="J171" s="86"/>
      <c r="K171" s="86"/>
      <c r="L171" s="86"/>
      <c r="M171" s="86"/>
      <c r="N171" s="86"/>
      <c r="O171" s="86"/>
      <c r="P171" s="86"/>
      <c r="Q171" s="86"/>
      <c r="R171" s="86"/>
      <c r="S171" s="86"/>
      <c r="T171" s="86"/>
      <c r="U171" s="86"/>
      <c r="V171" s="86"/>
      <c r="W171" s="86"/>
      <c r="X171" s="86"/>
    </row>
    <row r="172" spans="3:24">
      <c r="C172" s="86"/>
      <c r="D172" s="86"/>
      <c r="E172" s="86"/>
      <c r="F172" s="86"/>
      <c r="G172" s="86"/>
      <c r="H172" s="86"/>
      <c r="I172" s="86"/>
      <c r="J172" s="86"/>
      <c r="K172" s="86"/>
      <c r="L172" s="86"/>
      <c r="M172" s="86"/>
      <c r="N172" s="86"/>
      <c r="O172" s="86"/>
      <c r="P172" s="86"/>
      <c r="Q172" s="86"/>
      <c r="R172" s="86"/>
      <c r="S172" s="86"/>
      <c r="T172" s="86"/>
      <c r="U172" s="86"/>
      <c r="V172" s="86"/>
      <c r="W172" s="86"/>
      <c r="X172" s="86"/>
    </row>
    <row r="173" spans="3:24">
      <c r="C173" s="86"/>
      <c r="D173" s="86"/>
      <c r="E173" s="86"/>
      <c r="F173" s="86"/>
      <c r="G173" s="86"/>
      <c r="H173" s="86"/>
      <c r="I173" s="86"/>
      <c r="J173" s="86"/>
      <c r="K173" s="86"/>
      <c r="L173" s="86"/>
      <c r="M173" s="86"/>
      <c r="N173" s="86"/>
      <c r="O173" s="86"/>
      <c r="P173" s="86"/>
      <c r="Q173" s="86"/>
      <c r="R173" s="86"/>
      <c r="S173" s="86"/>
      <c r="T173" s="86"/>
      <c r="U173" s="86"/>
      <c r="V173" s="86"/>
      <c r="W173" s="86"/>
      <c r="X173" s="86"/>
    </row>
    <row r="174" spans="3:24">
      <c r="C174" s="86"/>
      <c r="D174" s="86"/>
      <c r="E174" s="86"/>
      <c r="F174" s="86"/>
      <c r="G174" s="86"/>
      <c r="H174" s="86"/>
      <c r="I174" s="86"/>
      <c r="J174" s="86"/>
      <c r="K174" s="86"/>
      <c r="L174" s="86"/>
      <c r="M174" s="86"/>
      <c r="N174" s="86"/>
      <c r="O174" s="86"/>
      <c r="P174" s="86"/>
      <c r="Q174" s="86"/>
      <c r="R174" s="86"/>
      <c r="S174" s="86"/>
      <c r="T174" s="86"/>
      <c r="U174" s="86"/>
      <c r="V174" s="86"/>
      <c r="W174" s="86"/>
      <c r="X174" s="86"/>
    </row>
    <row r="175" spans="3:24">
      <c r="C175" s="86"/>
      <c r="D175" s="86"/>
      <c r="E175" s="86"/>
      <c r="F175" s="86"/>
      <c r="G175" s="86"/>
      <c r="H175" s="86"/>
      <c r="I175" s="86"/>
      <c r="J175" s="86"/>
      <c r="K175" s="86"/>
      <c r="L175" s="86"/>
      <c r="M175" s="86"/>
      <c r="N175" s="86"/>
      <c r="O175" s="86"/>
      <c r="P175" s="86"/>
      <c r="Q175" s="86"/>
      <c r="R175" s="86"/>
      <c r="S175" s="86"/>
      <c r="T175" s="86"/>
      <c r="U175" s="86"/>
      <c r="V175" s="86"/>
      <c r="W175" s="86"/>
      <c r="X175" s="86"/>
    </row>
    <row r="176" spans="3:24">
      <c r="C176" s="86"/>
      <c r="D176" s="86"/>
      <c r="E176" s="86"/>
      <c r="F176" s="86"/>
      <c r="G176" s="86"/>
      <c r="H176" s="86"/>
      <c r="I176" s="86"/>
      <c r="J176" s="86"/>
      <c r="K176" s="86"/>
      <c r="L176" s="86"/>
      <c r="M176" s="86"/>
      <c r="N176" s="86"/>
      <c r="O176" s="86"/>
      <c r="P176" s="86"/>
      <c r="Q176" s="86"/>
      <c r="R176" s="86"/>
      <c r="S176" s="86"/>
      <c r="T176" s="86"/>
      <c r="U176" s="86"/>
      <c r="V176" s="86"/>
      <c r="W176" s="86"/>
      <c r="X176" s="86"/>
    </row>
    <row r="177" spans="3:24">
      <c r="C177" s="86"/>
      <c r="D177" s="86"/>
      <c r="E177" s="86"/>
      <c r="F177" s="86"/>
      <c r="G177" s="86"/>
      <c r="H177" s="86"/>
      <c r="I177" s="86"/>
      <c r="J177" s="86"/>
      <c r="K177" s="86"/>
      <c r="L177" s="86"/>
      <c r="M177" s="86"/>
      <c r="N177" s="86"/>
      <c r="O177" s="86"/>
      <c r="P177" s="86"/>
      <c r="Q177" s="86"/>
      <c r="R177" s="86"/>
      <c r="S177" s="86"/>
      <c r="T177" s="86"/>
      <c r="U177" s="86"/>
      <c r="V177" s="86"/>
      <c r="W177" s="86"/>
      <c r="X177" s="86"/>
    </row>
    <row r="178" spans="3:24">
      <c r="C178" s="86"/>
      <c r="D178" s="86"/>
      <c r="E178" s="86"/>
      <c r="F178" s="86"/>
      <c r="G178" s="86"/>
      <c r="H178" s="86"/>
      <c r="I178" s="86"/>
      <c r="J178" s="86"/>
      <c r="K178" s="86"/>
      <c r="L178" s="86"/>
      <c r="M178" s="86"/>
      <c r="N178" s="86"/>
      <c r="O178" s="86"/>
      <c r="P178" s="86"/>
      <c r="Q178" s="86"/>
      <c r="R178" s="86"/>
      <c r="S178" s="86"/>
      <c r="T178" s="86"/>
      <c r="U178" s="86"/>
      <c r="V178" s="86"/>
      <c r="W178" s="86"/>
      <c r="X178" s="86"/>
    </row>
    <row r="179" spans="3:24">
      <c r="C179" s="86"/>
      <c r="D179" s="86"/>
      <c r="E179" s="86"/>
      <c r="F179" s="86"/>
      <c r="G179" s="86"/>
      <c r="H179" s="86"/>
      <c r="I179" s="86"/>
      <c r="J179" s="86"/>
      <c r="K179" s="86"/>
      <c r="L179" s="86"/>
      <c r="M179" s="86"/>
      <c r="N179" s="86"/>
      <c r="O179" s="86"/>
      <c r="P179" s="86"/>
      <c r="Q179" s="86"/>
      <c r="R179" s="86"/>
      <c r="S179" s="86"/>
      <c r="T179" s="86"/>
      <c r="U179" s="86"/>
      <c r="V179" s="86"/>
      <c r="W179" s="86"/>
      <c r="X179" s="86"/>
    </row>
    <row r="180" spans="3:24">
      <c r="C180" s="86"/>
      <c r="D180" s="86"/>
      <c r="E180" s="86"/>
      <c r="F180" s="86"/>
      <c r="G180" s="86"/>
      <c r="H180" s="86"/>
      <c r="I180" s="86"/>
      <c r="J180" s="86"/>
      <c r="K180" s="86"/>
      <c r="L180" s="86"/>
      <c r="M180" s="86"/>
      <c r="N180" s="86"/>
      <c r="O180" s="86"/>
      <c r="P180" s="86"/>
      <c r="Q180" s="86"/>
      <c r="R180" s="86"/>
      <c r="S180" s="86"/>
      <c r="T180" s="86"/>
      <c r="U180" s="86"/>
      <c r="V180" s="86"/>
      <c r="W180" s="86"/>
      <c r="X180" s="86"/>
    </row>
    <row r="181" spans="3:24">
      <c r="C181" s="86"/>
      <c r="D181" s="86"/>
      <c r="E181" s="86"/>
      <c r="F181" s="86"/>
      <c r="G181" s="86"/>
      <c r="H181" s="86"/>
      <c r="I181" s="86"/>
      <c r="J181" s="86"/>
      <c r="K181" s="86"/>
      <c r="L181" s="86"/>
      <c r="M181" s="86"/>
      <c r="N181" s="86"/>
      <c r="O181" s="86"/>
      <c r="P181" s="86"/>
      <c r="Q181" s="86"/>
      <c r="R181" s="86"/>
      <c r="S181" s="86"/>
      <c r="T181" s="86"/>
      <c r="U181" s="86"/>
      <c r="V181" s="86"/>
      <c r="W181" s="86"/>
      <c r="X181" s="86"/>
    </row>
    <row r="182" spans="3:24">
      <c r="C182" s="86"/>
      <c r="D182" s="86"/>
      <c r="E182" s="86"/>
      <c r="F182" s="86"/>
      <c r="G182" s="86"/>
      <c r="H182" s="86"/>
      <c r="I182" s="86"/>
      <c r="J182" s="86"/>
      <c r="K182" s="86"/>
      <c r="L182" s="86"/>
      <c r="M182" s="86"/>
      <c r="N182" s="86"/>
      <c r="O182" s="86"/>
      <c r="P182" s="86"/>
      <c r="Q182" s="86"/>
      <c r="R182" s="86"/>
      <c r="S182" s="86"/>
      <c r="T182" s="86"/>
      <c r="U182" s="86"/>
      <c r="V182" s="86"/>
      <c r="W182" s="86"/>
      <c r="X182" s="86"/>
    </row>
    <row r="183" spans="3:24">
      <c r="C183" s="86"/>
      <c r="D183" s="86"/>
      <c r="E183" s="86"/>
      <c r="F183" s="86"/>
      <c r="G183" s="86"/>
      <c r="H183" s="86"/>
      <c r="I183" s="86"/>
      <c r="J183" s="86"/>
      <c r="K183" s="86"/>
      <c r="L183" s="86"/>
      <c r="M183" s="86"/>
      <c r="N183" s="86"/>
      <c r="O183" s="86"/>
      <c r="P183" s="86"/>
      <c r="Q183" s="86"/>
      <c r="R183" s="86"/>
      <c r="S183" s="86"/>
      <c r="T183" s="86"/>
      <c r="U183" s="86"/>
      <c r="V183" s="86"/>
      <c r="W183" s="86"/>
      <c r="X183" s="86"/>
    </row>
    <row r="184" spans="3:24">
      <c r="C184" s="86"/>
      <c r="D184" s="86"/>
      <c r="E184" s="86"/>
      <c r="F184" s="86"/>
      <c r="G184" s="86"/>
      <c r="H184" s="86"/>
      <c r="I184" s="86"/>
      <c r="J184" s="86"/>
      <c r="K184" s="86"/>
      <c r="L184" s="86"/>
      <c r="M184" s="86"/>
      <c r="N184" s="86"/>
      <c r="O184" s="86"/>
      <c r="P184" s="86"/>
      <c r="Q184" s="86"/>
      <c r="R184" s="86"/>
      <c r="S184" s="86"/>
      <c r="T184" s="86"/>
      <c r="U184" s="86"/>
      <c r="V184" s="86"/>
      <c r="W184" s="86"/>
      <c r="X184" s="86"/>
    </row>
    <row r="185" spans="3:24">
      <c r="C185" s="86"/>
      <c r="D185" s="86"/>
      <c r="E185" s="86"/>
      <c r="F185" s="86"/>
      <c r="G185" s="86"/>
      <c r="H185" s="86"/>
      <c r="I185" s="86"/>
      <c r="J185" s="86"/>
      <c r="K185" s="86"/>
      <c r="L185" s="86"/>
      <c r="M185" s="86"/>
      <c r="N185" s="86"/>
      <c r="O185" s="86"/>
      <c r="P185" s="86"/>
      <c r="Q185" s="86"/>
      <c r="R185" s="86"/>
      <c r="S185" s="86"/>
      <c r="T185" s="86"/>
      <c r="U185" s="86"/>
      <c r="V185" s="86"/>
      <c r="W185" s="86"/>
      <c r="X185" s="86"/>
    </row>
    <row r="186" spans="3:24">
      <c r="C186" s="86"/>
      <c r="D186" s="86"/>
      <c r="E186" s="86"/>
      <c r="F186" s="86"/>
      <c r="G186" s="86"/>
      <c r="H186" s="86"/>
      <c r="I186" s="86"/>
      <c r="J186" s="86"/>
      <c r="K186" s="86"/>
      <c r="L186" s="86"/>
      <c r="M186" s="86"/>
      <c r="N186" s="86"/>
      <c r="O186" s="86"/>
      <c r="P186" s="86"/>
      <c r="Q186" s="86"/>
      <c r="R186" s="86"/>
      <c r="S186" s="86"/>
      <c r="T186" s="86"/>
      <c r="U186" s="86"/>
      <c r="V186" s="86"/>
      <c r="W186" s="86"/>
      <c r="X186" s="86"/>
    </row>
    <row r="187" spans="3:24">
      <c r="C187" s="86"/>
      <c r="D187" s="86"/>
      <c r="E187" s="86"/>
      <c r="F187" s="86"/>
      <c r="G187" s="86"/>
      <c r="H187" s="86"/>
      <c r="I187" s="86"/>
      <c r="J187" s="86"/>
      <c r="K187" s="86"/>
      <c r="L187" s="86"/>
      <c r="M187" s="86"/>
      <c r="N187" s="86"/>
      <c r="O187" s="86"/>
      <c r="P187" s="86"/>
      <c r="Q187" s="86"/>
      <c r="R187" s="86"/>
      <c r="S187" s="86"/>
      <c r="T187" s="86"/>
      <c r="U187" s="86"/>
      <c r="V187" s="86"/>
      <c r="W187" s="86"/>
      <c r="X187" s="86"/>
    </row>
    <row r="188" spans="3:24">
      <c r="C188" s="86"/>
      <c r="D188" s="86"/>
      <c r="E188" s="86"/>
      <c r="F188" s="86"/>
      <c r="G188" s="86"/>
      <c r="H188" s="86"/>
      <c r="I188" s="86"/>
      <c r="J188" s="86"/>
      <c r="K188" s="86"/>
      <c r="L188" s="86"/>
      <c r="M188" s="86"/>
      <c r="N188" s="86"/>
      <c r="O188" s="86"/>
      <c r="P188" s="86"/>
      <c r="Q188" s="86"/>
      <c r="R188" s="86"/>
      <c r="S188" s="86"/>
      <c r="T188" s="86"/>
      <c r="U188" s="86"/>
      <c r="V188" s="86"/>
      <c r="W188" s="86"/>
      <c r="X188" s="86"/>
    </row>
    <row r="189" spans="3:24">
      <c r="C189" s="86"/>
      <c r="D189" s="86"/>
      <c r="E189" s="86"/>
      <c r="F189" s="86"/>
      <c r="G189" s="86"/>
      <c r="H189" s="86"/>
      <c r="I189" s="86"/>
      <c r="J189" s="86"/>
      <c r="K189" s="86"/>
      <c r="L189" s="86"/>
      <c r="M189" s="86"/>
      <c r="N189" s="86"/>
      <c r="O189" s="86"/>
      <c r="P189" s="86"/>
      <c r="Q189" s="86"/>
      <c r="R189" s="86"/>
      <c r="S189" s="86"/>
      <c r="T189" s="86"/>
      <c r="U189" s="86"/>
      <c r="V189" s="86"/>
      <c r="W189" s="86"/>
      <c r="X189" s="86"/>
    </row>
    <row r="190" spans="3:24">
      <c r="C190" s="86"/>
      <c r="D190" s="86"/>
      <c r="E190" s="86"/>
      <c r="F190" s="86"/>
      <c r="G190" s="86"/>
      <c r="H190" s="86"/>
      <c r="I190" s="86"/>
      <c r="J190" s="86"/>
      <c r="K190" s="86"/>
      <c r="L190" s="86"/>
      <c r="M190" s="86"/>
      <c r="N190" s="86"/>
      <c r="O190" s="86"/>
      <c r="P190" s="86"/>
      <c r="Q190" s="86"/>
      <c r="R190" s="86"/>
      <c r="S190" s="86"/>
      <c r="T190" s="86"/>
      <c r="U190" s="86"/>
      <c r="V190" s="86"/>
      <c r="W190" s="86"/>
      <c r="X190" s="86"/>
    </row>
    <row r="191" spans="3:24">
      <c r="C191" s="86"/>
      <c r="D191" s="86"/>
      <c r="E191" s="86"/>
      <c r="F191" s="86"/>
      <c r="G191" s="86"/>
      <c r="H191" s="86"/>
      <c r="I191" s="86"/>
      <c r="J191" s="86"/>
      <c r="K191" s="86"/>
      <c r="L191" s="86"/>
      <c r="M191" s="86"/>
      <c r="N191" s="86"/>
      <c r="O191" s="86"/>
      <c r="P191" s="86"/>
      <c r="Q191" s="86"/>
      <c r="R191" s="86"/>
      <c r="S191" s="86"/>
      <c r="T191" s="86"/>
      <c r="U191" s="86"/>
      <c r="V191" s="86"/>
      <c r="W191" s="86"/>
      <c r="X191" s="86"/>
    </row>
    <row r="192" spans="3:24">
      <c r="C192" s="86"/>
      <c r="D192" s="86"/>
      <c r="E192" s="86"/>
      <c r="F192" s="86"/>
      <c r="G192" s="86"/>
      <c r="H192" s="86"/>
      <c r="I192" s="86"/>
      <c r="J192" s="86"/>
      <c r="K192" s="86"/>
      <c r="L192" s="86"/>
      <c r="M192" s="86"/>
      <c r="N192" s="86"/>
      <c r="O192" s="86"/>
      <c r="P192" s="86"/>
      <c r="Q192" s="86"/>
      <c r="R192" s="86"/>
      <c r="S192" s="86"/>
      <c r="T192" s="86"/>
      <c r="U192" s="86"/>
      <c r="V192" s="86"/>
      <c r="W192" s="86"/>
      <c r="X192" s="86"/>
    </row>
    <row r="193" spans="3:24">
      <c r="C193" s="86"/>
      <c r="D193" s="86"/>
      <c r="E193" s="86"/>
      <c r="F193" s="86"/>
      <c r="G193" s="86"/>
      <c r="H193" s="86"/>
      <c r="I193" s="86"/>
      <c r="J193" s="86"/>
      <c r="K193" s="86"/>
      <c r="L193" s="86"/>
      <c r="M193" s="86"/>
      <c r="N193" s="86"/>
      <c r="O193" s="86"/>
      <c r="P193" s="86"/>
      <c r="Q193" s="86"/>
      <c r="R193" s="86"/>
      <c r="S193" s="86"/>
      <c r="T193" s="86"/>
      <c r="U193" s="86"/>
      <c r="V193" s="86"/>
      <c r="W193" s="86"/>
      <c r="X193" s="86"/>
    </row>
    <row r="194" spans="3:24">
      <c r="C194" s="86"/>
      <c r="D194" s="86"/>
      <c r="E194" s="86"/>
      <c r="F194" s="86"/>
      <c r="G194" s="86"/>
      <c r="H194" s="86"/>
      <c r="I194" s="86"/>
      <c r="J194" s="86"/>
      <c r="K194" s="86"/>
      <c r="L194" s="86"/>
      <c r="M194" s="86"/>
      <c r="N194" s="86"/>
      <c r="O194" s="86"/>
      <c r="P194" s="86"/>
      <c r="Q194" s="86"/>
      <c r="R194" s="86"/>
      <c r="S194" s="86"/>
      <c r="T194" s="86"/>
      <c r="U194" s="86"/>
      <c r="V194" s="86"/>
      <c r="W194" s="86"/>
      <c r="X194" s="86"/>
    </row>
    <row r="195" spans="3:24">
      <c r="C195" s="86"/>
      <c r="D195" s="86"/>
      <c r="E195" s="86"/>
      <c r="F195" s="86"/>
      <c r="G195" s="86"/>
      <c r="H195" s="86"/>
      <c r="I195" s="86"/>
      <c r="J195" s="86"/>
      <c r="K195" s="86"/>
      <c r="L195" s="86"/>
      <c r="M195" s="86"/>
      <c r="N195" s="86"/>
      <c r="O195" s="86"/>
      <c r="P195" s="86"/>
      <c r="Q195" s="86"/>
      <c r="R195" s="86"/>
      <c r="S195" s="86"/>
      <c r="T195" s="86"/>
      <c r="U195" s="86"/>
      <c r="V195" s="86"/>
      <c r="W195" s="86"/>
      <c r="X195" s="86"/>
    </row>
    <row r="196" spans="3:24">
      <c r="C196" s="86"/>
      <c r="D196" s="86"/>
      <c r="E196" s="86"/>
      <c r="F196" s="86"/>
      <c r="G196" s="86"/>
      <c r="H196" s="86"/>
      <c r="I196" s="86"/>
      <c r="J196" s="86"/>
      <c r="K196" s="86"/>
      <c r="L196" s="86"/>
      <c r="M196" s="86"/>
      <c r="N196" s="86"/>
      <c r="O196" s="86"/>
      <c r="P196" s="86"/>
      <c r="Q196" s="86"/>
      <c r="R196" s="86"/>
      <c r="S196" s="86"/>
      <c r="T196" s="86"/>
      <c r="U196" s="86"/>
      <c r="V196" s="86"/>
      <c r="W196" s="86"/>
      <c r="X196" s="86"/>
    </row>
    <row r="197" spans="3:24">
      <c r="C197" s="86"/>
      <c r="D197" s="86"/>
      <c r="E197" s="86"/>
      <c r="F197" s="86"/>
      <c r="G197" s="86"/>
      <c r="H197" s="86"/>
      <c r="I197" s="86"/>
      <c r="J197" s="86"/>
      <c r="K197" s="86"/>
      <c r="L197" s="86"/>
      <c r="M197" s="86"/>
      <c r="N197" s="86"/>
      <c r="O197" s="86"/>
      <c r="P197" s="86"/>
      <c r="Q197" s="86"/>
      <c r="R197" s="86"/>
      <c r="S197" s="86"/>
      <c r="T197" s="86"/>
      <c r="U197" s="86"/>
      <c r="V197" s="86"/>
      <c r="W197" s="86"/>
      <c r="X197" s="86"/>
    </row>
    <row r="198" spans="3:24">
      <c r="C198" s="86"/>
      <c r="D198" s="86"/>
      <c r="E198" s="86"/>
      <c r="F198" s="86"/>
      <c r="G198" s="86"/>
      <c r="H198" s="86"/>
      <c r="I198" s="86"/>
      <c r="J198" s="86"/>
      <c r="K198" s="86"/>
      <c r="L198" s="86"/>
      <c r="M198" s="86"/>
      <c r="N198" s="86"/>
      <c r="O198" s="86"/>
      <c r="P198" s="86"/>
      <c r="Q198" s="86"/>
      <c r="R198" s="86"/>
      <c r="S198" s="86"/>
      <c r="T198" s="86"/>
      <c r="U198" s="86"/>
      <c r="V198" s="86"/>
      <c r="W198" s="86"/>
      <c r="X198" s="86"/>
    </row>
    <row r="199" spans="3:24">
      <c r="C199" s="86"/>
      <c r="D199" s="86"/>
      <c r="E199" s="86"/>
      <c r="F199" s="86"/>
      <c r="G199" s="86"/>
      <c r="H199" s="86"/>
      <c r="I199" s="86"/>
      <c r="J199" s="86"/>
      <c r="K199" s="86"/>
      <c r="L199" s="86"/>
      <c r="M199" s="86"/>
      <c r="N199" s="86"/>
      <c r="O199" s="86"/>
      <c r="P199" s="86"/>
      <c r="Q199" s="86"/>
      <c r="R199" s="86"/>
      <c r="S199" s="86"/>
      <c r="T199" s="86"/>
      <c r="U199" s="86"/>
      <c r="V199" s="86"/>
      <c r="W199" s="86"/>
      <c r="X199" s="86"/>
    </row>
    <row r="200" spans="3:24">
      <c r="C200" s="86"/>
      <c r="D200" s="86"/>
      <c r="E200" s="86"/>
      <c r="F200" s="86"/>
      <c r="G200" s="86"/>
      <c r="H200" s="86"/>
      <c r="I200" s="86"/>
      <c r="J200" s="86"/>
      <c r="K200" s="86"/>
      <c r="L200" s="86"/>
      <c r="M200" s="86"/>
      <c r="N200" s="86"/>
      <c r="O200" s="86"/>
      <c r="P200" s="86"/>
      <c r="Q200" s="86"/>
      <c r="R200" s="86"/>
      <c r="S200" s="86"/>
      <c r="T200" s="86"/>
      <c r="U200" s="86"/>
      <c r="V200" s="86"/>
      <c r="W200" s="86"/>
      <c r="X200" s="86"/>
    </row>
    <row r="201" spans="3:24">
      <c r="C201" s="86"/>
      <c r="D201" s="86"/>
      <c r="E201" s="86"/>
      <c r="F201" s="86"/>
      <c r="G201" s="86"/>
      <c r="H201" s="86"/>
      <c r="I201" s="86"/>
      <c r="J201" s="86"/>
      <c r="K201" s="86"/>
      <c r="L201" s="86"/>
      <c r="M201" s="86"/>
      <c r="N201" s="86"/>
      <c r="O201" s="86"/>
      <c r="P201" s="86"/>
      <c r="Q201" s="86"/>
      <c r="R201" s="86"/>
      <c r="S201" s="86"/>
      <c r="T201" s="86"/>
      <c r="U201" s="86"/>
      <c r="V201" s="86"/>
      <c r="W201" s="86"/>
      <c r="X201" s="86"/>
    </row>
    <row r="202" spans="3:24">
      <c r="C202" s="86"/>
      <c r="D202" s="86"/>
      <c r="E202" s="86"/>
      <c r="F202" s="86"/>
      <c r="G202" s="86"/>
      <c r="H202" s="86"/>
      <c r="I202" s="86"/>
      <c r="J202" s="86"/>
      <c r="K202" s="86"/>
      <c r="L202" s="86"/>
      <c r="M202" s="86"/>
      <c r="N202" s="86"/>
      <c r="O202" s="86"/>
      <c r="P202" s="86"/>
      <c r="Q202" s="86"/>
      <c r="R202" s="86"/>
      <c r="S202" s="86"/>
      <c r="T202" s="86"/>
      <c r="U202" s="86"/>
      <c r="V202" s="86"/>
      <c r="W202" s="86"/>
      <c r="X202" s="86"/>
    </row>
    <row r="203" spans="3:24">
      <c r="C203" s="86"/>
      <c r="D203" s="86"/>
      <c r="E203" s="86"/>
      <c r="F203" s="86"/>
      <c r="G203" s="86"/>
      <c r="H203" s="86"/>
      <c r="I203" s="86"/>
      <c r="J203" s="86"/>
      <c r="K203" s="86"/>
      <c r="L203" s="86"/>
      <c r="M203" s="86"/>
      <c r="N203" s="86"/>
      <c r="O203" s="86"/>
      <c r="P203" s="86"/>
      <c r="Q203" s="86"/>
      <c r="R203" s="86"/>
      <c r="S203" s="86"/>
      <c r="T203" s="86"/>
      <c r="U203" s="86"/>
      <c r="V203" s="86"/>
      <c r="W203" s="86"/>
      <c r="X203" s="86"/>
    </row>
    <row r="204" spans="3:24">
      <c r="C204" s="86"/>
      <c r="D204" s="86"/>
      <c r="E204" s="86"/>
      <c r="F204" s="86"/>
      <c r="G204" s="86"/>
      <c r="H204" s="86"/>
      <c r="I204" s="86"/>
      <c r="J204" s="86"/>
      <c r="K204" s="86"/>
      <c r="L204" s="86"/>
      <c r="M204" s="86"/>
      <c r="N204" s="86"/>
      <c r="O204" s="86"/>
      <c r="P204" s="86"/>
      <c r="Q204" s="86"/>
      <c r="R204" s="86"/>
      <c r="S204" s="86"/>
      <c r="T204" s="86"/>
      <c r="U204" s="86"/>
      <c r="V204" s="86"/>
      <c r="W204" s="86"/>
      <c r="X204" s="86"/>
    </row>
    <row r="205" spans="3:24">
      <c r="C205" s="86"/>
      <c r="D205" s="86"/>
      <c r="E205" s="86"/>
      <c r="F205" s="86"/>
      <c r="G205" s="86"/>
      <c r="H205" s="86"/>
      <c r="I205" s="86"/>
      <c r="J205" s="86"/>
      <c r="K205" s="86"/>
      <c r="L205" s="86"/>
      <c r="M205" s="86"/>
      <c r="N205" s="86"/>
      <c r="O205" s="86"/>
      <c r="P205" s="86"/>
      <c r="Q205" s="86"/>
      <c r="R205" s="86"/>
      <c r="S205" s="86"/>
      <c r="T205" s="86"/>
      <c r="U205" s="86"/>
      <c r="V205" s="86"/>
      <c r="W205" s="86"/>
      <c r="X205" s="86"/>
    </row>
    <row r="206" spans="3:24">
      <c r="C206" s="86"/>
      <c r="D206" s="86"/>
      <c r="E206" s="86"/>
      <c r="F206" s="86"/>
      <c r="G206" s="86"/>
      <c r="H206" s="86"/>
      <c r="I206" s="86"/>
      <c r="J206" s="86"/>
      <c r="K206" s="86"/>
      <c r="L206" s="86"/>
      <c r="M206" s="86"/>
      <c r="N206" s="86"/>
      <c r="O206" s="86"/>
      <c r="P206" s="86"/>
      <c r="Q206" s="86"/>
      <c r="R206" s="86"/>
      <c r="S206" s="86"/>
      <c r="T206" s="86"/>
      <c r="U206" s="86"/>
      <c r="V206" s="86"/>
      <c r="W206" s="86"/>
      <c r="X206" s="86"/>
    </row>
    <row r="207" spans="3:24">
      <c r="C207" s="86"/>
      <c r="D207" s="86"/>
      <c r="E207" s="86"/>
      <c r="F207" s="86"/>
      <c r="G207" s="86"/>
      <c r="H207" s="86"/>
      <c r="I207" s="86"/>
      <c r="J207" s="86"/>
      <c r="K207" s="86"/>
      <c r="L207" s="86"/>
      <c r="M207" s="86"/>
      <c r="N207" s="86"/>
      <c r="O207" s="86"/>
      <c r="P207" s="86"/>
      <c r="Q207" s="86"/>
      <c r="R207" s="86"/>
      <c r="S207" s="86"/>
      <c r="T207" s="86"/>
      <c r="U207" s="86"/>
      <c r="V207" s="86"/>
      <c r="W207" s="86"/>
      <c r="X207" s="86"/>
    </row>
    <row r="208" spans="3:24">
      <c r="C208" s="86"/>
      <c r="D208" s="86"/>
      <c r="E208" s="86"/>
      <c r="F208" s="86"/>
      <c r="G208" s="86"/>
      <c r="H208" s="86"/>
      <c r="I208" s="86"/>
      <c r="J208" s="86"/>
      <c r="K208" s="86"/>
      <c r="L208" s="86"/>
      <c r="M208" s="86"/>
      <c r="N208" s="86"/>
      <c r="O208" s="86"/>
      <c r="P208" s="86"/>
      <c r="Q208" s="86"/>
      <c r="R208" s="86"/>
      <c r="S208" s="86"/>
      <c r="T208" s="86"/>
      <c r="U208" s="86"/>
      <c r="V208" s="86"/>
      <c r="W208" s="86"/>
      <c r="X208" s="86"/>
    </row>
    <row r="209" spans="3:24">
      <c r="C209" s="86"/>
      <c r="D209" s="86"/>
      <c r="E209" s="86"/>
      <c r="F209" s="86"/>
      <c r="G209" s="86"/>
      <c r="H209" s="86"/>
      <c r="I209" s="86"/>
      <c r="J209" s="86"/>
      <c r="K209" s="86"/>
      <c r="L209" s="86"/>
      <c r="M209" s="86"/>
      <c r="N209" s="86"/>
      <c r="O209" s="86"/>
      <c r="P209" s="86"/>
      <c r="Q209" s="86"/>
      <c r="R209" s="86"/>
      <c r="S209" s="86"/>
      <c r="T209" s="86"/>
      <c r="U209" s="86"/>
      <c r="V209" s="86"/>
      <c r="W209" s="86"/>
      <c r="X209" s="86"/>
    </row>
    <row r="210" spans="3:24">
      <c r="C210" s="86"/>
      <c r="D210" s="86"/>
      <c r="E210" s="86"/>
      <c r="F210" s="86"/>
      <c r="G210" s="86"/>
      <c r="H210" s="86"/>
      <c r="I210" s="86"/>
      <c r="J210" s="86"/>
      <c r="K210" s="86"/>
      <c r="L210" s="86"/>
      <c r="M210" s="86"/>
      <c r="N210" s="86"/>
      <c r="O210" s="86"/>
      <c r="P210" s="86"/>
      <c r="Q210" s="86"/>
      <c r="R210" s="86"/>
      <c r="S210" s="86"/>
      <c r="T210" s="86"/>
      <c r="U210" s="86"/>
      <c r="V210" s="86"/>
      <c r="W210" s="86"/>
      <c r="X210" s="86"/>
    </row>
    <row r="211" spans="3:24">
      <c r="C211" s="86"/>
      <c r="D211" s="86"/>
      <c r="E211" s="86"/>
      <c r="F211" s="86"/>
      <c r="G211" s="86"/>
      <c r="H211" s="86"/>
      <c r="I211" s="86"/>
      <c r="J211" s="86"/>
      <c r="K211" s="86"/>
      <c r="L211" s="86"/>
      <c r="M211" s="86"/>
      <c r="N211" s="86"/>
      <c r="O211" s="86"/>
      <c r="P211" s="86"/>
      <c r="Q211" s="86"/>
      <c r="R211" s="86"/>
      <c r="S211" s="86"/>
      <c r="T211" s="86"/>
      <c r="U211" s="86"/>
      <c r="V211" s="86"/>
      <c r="W211" s="86"/>
      <c r="X211" s="86"/>
    </row>
    <row r="212" spans="3:24">
      <c r="C212" s="86"/>
      <c r="D212" s="86"/>
      <c r="E212" s="86"/>
      <c r="F212" s="86"/>
      <c r="G212" s="86"/>
      <c r="H212" s="86"/>
      <c r="I212" s="86"/>
      <c r="J212" s="86"/>
      <c r="K212" s="86"/>
      <c r="L212" s="86"/>
      <c r="M212" s="86"/>
      <c r="N212" s="86"/>
      <c r="O212" s="86"/>
      <c r="P212" s="86"/>
      <c r="Q212" s="86"/>
      <c r="R212" s="86"/>
      <c r="S212" s="86"/>
      <c r="T212" s="86"/>
      <c r="U212" s="86"/>
      <c r="V212" s="86"/>
      <c r="W212" s="86"/>
      <c r="X212" s="86"/>
    </row>
    <row r="213" spans="3:24">
      <c r="C213" s="86"/>
      <c r="D213" s="86"/>
      <c r="E213" s="86"/>
      <c r="F213" s="86"/>
      <c r="G213" s="86"/>
      <c r="H213" s="86"/>
      <c r="I213" s="86"/>
      <c r="J213" s="86"/>
      <c r="K213" s="86"/>
      <c r="L213" s="86"/>
      <c r="M213" s="86"/>
      <c r="N213" s="86"/>
      <c r="O213" s="86"/>
      <c r="P213" s="86"/>
      <c r="Q213" s="86"/>
      <c r="R213" s="86"/>
      <c r="S213" s="86"/>
      <c r="T213" s="86"/>
      <c r="U213" s="86"/>
      <c r="V213" s="86"/>
      <c r="W213" s="86"/>
      <c r="X213" s="86"/>
    </row>
    <row r="214" spans="3:24">
      <c r="C214" s="86"/>
      <c r="D214" s="86"/>
      <c r="E214" s="86"/>
      <c r="F214" s="86"/>
      <c r="G214" s="86"/>
      <c r="H214" s="86"/>
      <c r="I214" s="86"/>
      <c r="J214" s="86"/>
      <c r="K214" s="86"/>
      <c r="L214" s="86"/>
      <c r="M214" s="86"/>
      <c r="N214" s="86"/>
      <c r="O214" s="86"/>
      <c r="P214" s="86"/>
      <c r="Q214" s="86"/>
      <c r="R214" s="86"/>
      <c r="S214" s="86"/>
      <c r="T214" s="86"/>
      <c r="U214" s="86"/>
      <c r="V214" s="86"/>
      <c r="W214" s="86"/>
      <c r="X214" s="86"/>
    </row>
    <row r="215" spans="3:24">
      <c r="C215" s="86"/>
      <c r="D215" s="86"/>
      <c r="E215" s="86"/>
      <c r="F215" s="86"/>
      <c r="G215" s="86"/>
      <c r="H215" s="86"/>
      <c r="I215" s="86"/>
      <c r="J215" s="86"/>
      <c r="K215" s="86"/>
      <c r="L215" s="86"/>
      <c r="M215" s="86"/>
      <c r="N215" s="86"/>
      <c r="O215" s="86"/>
      <c r="P215" s="86"/>
      <c r="Q215" s="86"/>
      <c r="R215" s="86"/>
      <c r="S215" s="86"/>
      <c r="T215" s="86"/>
      <c r="U215" s="86"/>
      <c r="V215" s="86"/>
      <c r="W215" s="86"/>
      <c r="X215" s="86"/>
    </row>
    <row r="216" spans="3:24">
      <c r="C216" s="86"/>
      <c r="D216" s="86"/>
      <c r="E216" s="86"/>
      <c r="F216" s="86"/>
      <c r="G216" s="86"/>
      <c r="H216" s="86"/>
      <c r="I216" s="86"/>
      <c r="J216" s="86"/>
      <c r="K216" s="86"/>
      <c r="L216" s="86"/>
      <c r="M216" s="86"/>
      <c r="N216" s="86"/>
      <c r="O216" s="86"/>
      <c r="P216" s="86"/>
      <c r="Q216" s="86"/>
      <c r="R216" s="86"/>
      <c r="S216" s="86"/>
      <c r="T216" s="86"/>
      <c r="U216" s="86"/>
      <c r="V216" s="86"/>
      <c r="W216" s="86"/>
      <c r="X216" s="86"/>
    </row>
    <row r="217" spans="3:24">
      <c r="C217" s="86"/>
      <c r="D217" s="86"/>
      <c r="E217" s="86"/>
      <c r="F217" s="86"/>
      <c r="G217" s="86"/>
      <c r="H217" s="86"/>
      <c r="I217" s="86"/>
      <c r="J217" s="86"/>
      <c r="K217" s="86"/>
      <c r="L217" s="86"/>
      <c r="M217" s="86"/>
      <c r="N217" s="86"/>
      <c r="O217" s="86"/>
      <c r="P217" s="86"/>
      <c r="Q217" s="86"/>
      <c r="R217" s="86"/>
      <c r="S217" s="86"/>
      <c r="T217" s="86"/>
      <c r="U217" s="86"/>
      <c r="V217" s="86"/>
      <c r="W217" s="86"/>
      <c r="X217" s="86"/>
    </row>
    <row r="218" spans="3:24">
      <c r="C218" s="86"/>
      <c r="D218" s="86"/>
      <c r="E218" s="86"/>
      <c r="F218" s="86"/>
      <c r="G218" s="86"/>
      <c r="H218" s="86"/>
      <c r="I218" s="86"/>
      <c r="J218" s="86"/>
      <c r="K218" s="86"/>
      <c r="L218" s="86"/>
      <c r="M218" s="86"/>
      <c r="N218" s="86"/>
      <c r="O218" s="86"/>
      <c r="P218" s="86"/>
      <c r="Q218" s="86"/>
      <c r="R218" s="86"/>
      <c r="S218" s="86"/>
      <c r="T218" s="86"/>
      <c r="U218" s="86"/>
      <c r="V218" s="86"/>
      <c r="W218" s="86"/>
      <c r="X218" s="86"/>
    </row>
    <row r="219" spans="3:24">
      <c r="C219" s="86"/>
      <c r="D219" s="86"/>
      <c r="E219" s="86"/>
      <c r="F219" s="86"/>
      <c r="G219" s="86"/>
      <c r="H219" s="86"/>
      <c r="I219" s="86"/>
      <c r="J219" s="86"/>
      <c r="K219" s="86"/>
      <c r="L219" s="86"/>
      <c r="M219" s="86"/>
      <c r="N219" s="86"/>
      <c r="O219" s="86"/>
      <c r="P219" s="86"/>
      <c r="Q219" s="86"/>
      <c r="R219" s="86"/>
      <c r="S219" s="86"/>
      <c r="T219" s="86"/>
      <c r="U219" s="86"/>
      <c r="V219" s="86"/>
      <c r="W219" s="86"/>
      <c r="X219" s="86"/>
    </row>
    <row r="220" spans="3:24">
      <c r="C220" s="86"/>
      <c r="D220" s="86"/>
      <c r="E220" s="86"/>
      <c r="F220" s="86"/>
      <c r="G220" s="86"/>
      <c r="H220" s="86"/>
      <c r="I220" s="86"/>
      <c r="J220" s="86"/>
      <c r="K220" s="86"/>
      <c r="L220" s="86"/>
      <c r="M220" s="86"/>
      <c r="N220" s="86"/>
      <c r="O220" s="86"/>
      <c r="P220" s="86"/>
      <c r="Q220" s="86"/>
      <c r="R220" s="86"/>
      <c r="S220" s="86"/>
      <c r="T220" s="86"/>
      <c r="U220" s="86"/>
      <c r="V220" s="86"/>
      <c r="W220" s="86"/>
      <c r="X220" s="86"/>
    </row>
    <row r="221" spans="3:24">
      <c r="C221" s="86"/>
      <c r="D221" s="86"/>
      <c r="E221" s="86"/>
      <c r="F221" s="86"/>
      <c r="G221" s="86"/>
      <c r="H221" s="86"/>
      <c r="I221" s="86"/>
      <c r="J221" s="86"/>
      <c r="K221" s="86"/>
      <c r="L221" s="86"/>
      <c r="M221" s="86"/>
      <c r="N221" s="86"/>
      <c r="O221" s="86"/>
      <c r="P221" s="86"/>
      <c r="Q221" s="86"/>
      <c r="R221" s="86"/>
      <c r="S221" s="86"/>
      <c r="T221" s="86"/>
      <c r="U221" s="86"/>
      <c r="V221" s="86"/>
      <c r="W221" s="86"/>
      <c r="X221" s="86"/>
    </row>
    <row r="222" spans="3:24">
      <c r="C222" s="86"/>
      <c r="D222" s="86"/>
      <c r="E222" s="86"/>
      <c r="F222" s="86"/>
      <c r="G222" s="86"/>
      <c r="H222" s="86"/>
      <c r="I222" s="86"/>
      <c r="J222" s="86"/>
      <c r="K222" s="86"/>
      <c r="L222" s="86"/>
      <c r="M222" s="86"/>
      <c r="N222" s="86"/>
      <c r="O222" s="86"/>
      <c r="P222" s="86"/>
      <c r="Q222" s="86"/>
      <c r="R222" s="86"/>
      <c r="S222" s="86"/>
      <c r="T222" s="86"/>
      <c r="U222" s="86"/>
      <c r="V222" s="86"/>
      <c r="W222" s="86"/>
      <c r="X222" s="86"/>
    </row>
    <row r="223" spans="3:24">
      <c r="C223" s="86"/>
      <c r="D223" s="86"/>
      <c r="E223" s="86"/>
      <c r="F223" s="86"/>
      <c r="G223" s="86"/>
      <c r="H223" s="86"/>
      <c r="I223" s="86"/>
      <c r="J223" s="86"/>
      <c r="K223" s="86"/>
      <c r="L223" s="86"/>
      <c r="M223" s="86"/>
      <c r="N223" s="86"/>
      <c r="O223" s="86"/>
      <c r="P223" s="86"/>
      <c r="Q223" s="86"/>
      <c r="R223" s="86"/>
      <c r="S223" s="86"/>
      <c r="T223" s="86"/>
      <c r="U223" s="86"/>
      <c r="V223" s="86"/>
      <c r="W223" s="86"/>
      <c r="X223" s="86"/>
    </row>
    <row r="224" spans="3:24">
      <c r="C224" s="86"/>
      <c r="D224" s="86"/>
      <c r="E224" s="86"/>
      <c r="F224" s="86"/>
      <c r="G224" s="86"/>
      <c r="H224" s="86"/>
      <c r="I224" s="86"/>
      <c r="J224" s="86"/>
      <c r="K224" s="86"/>
      <c r="L224" s="86"/>
      <c r="M224" s="86"/>
      <c r="N224" s="86"/>
      <c r="O224" s="86"/>
      <c r="P224" s="86"/>
      <c r="Q224" s="86"/>
      <c r="R224" s="86"/>
      <c r="S224" s="86"/>
      <c r="T224" s="86"/>
      <c r="U224" s="86"/>
      <c r="V224" s="86"/>
      <c r="W224" s="86"/>
      <c r="X224" s="86"/>
    </row>
    <row r="225" spans="3:24">
      <c r="C225" s="86"/>
      <c r="D225" s="86"/>
      <c r="E225" s="86"/>
      <c r="F225" s="86"/>
      <c r="G225" s="86"/>
      <c r="H225" s="86"/>
      <c r="I225" s="86"/>
      <c r="J225" s="86"/>
      <c r="K225" s="86"/>
      <c r="L225" s="86"/>
      <c r="M225" s="86"/>
      <c r="N225" s="86"/>
      <c r="O225" s="86"/>
      <c r="P225" s="86"/>
      <c r="Q225" s="86"/>
      <c r="R225" s="86"/>
      <c r="S225" s="86"/>
      <c r="T225" s="86"/>
      <c r="U225" s="86"/>
      <c r="V225" s="86"/>
      <c r="W225" s="86"/>
      <c r="X225" s="86"/>
    </row>
    <row r="226" spans="3:24">
      <c r="C226" s="86"/>
      <c r="D226" s="86"/>
      <c r="E226" s="86"/>
      <c r="F226" s="86"/>
      <c r="G226" s="86"/>
      <c r="H226" s="86"/>
      <c r="I226" s="86"/>
      <c r="J226" s="86"/>
      <c r="K226" s="86"/>
      <c r="L226" s="86"/>
      <c r="M226" s="86"/>
      <c r="N226" s="86"/>
      <c r="O226" s="86"/>
      <c r="P226" s="86"/>
      <c r="Q226" s="86"/>
      <c r="R226" s="86"/>
      <c r="S226" s="86"/>
      <c r="T226" s="86"/>
      <c r="U226" s="86"/>
      <c r="V226" s="86"/>
      <c r="W226" s="86"/>
      <c r="X226" s="86"/>
    </row>
    <row r="227" spans="3:24">
      <c r="C227" s="86"/>
      <c r="D227" s="86"/>
      <c r="E227" s="86"/>
      <c r="F227" s="86"/>
      <c r="G227" s="86"/>
      <c r="H227" s="86"/>
      <c r="I227" s="86"/>
      <c r="J227" s="86"/>
      <c r="K227" s="86"/>
      <c r="L227" s="86"/>
      <c r="M227" s="86"/>
      <c r="N227" s="86"/>
      <c r="O227" s="86"/>
      <c r="P227" s="86"/>
      <c r="Q227" s="86"/>
      <c r="R227" s="86"/>
      <c r="S227" s="86"/>
      <c r="T227" s="86"/>
      <c r="U227" s="86"/>
      <c r="V227" s="86"/>
      <c r="W227" s="86"/>
      <c r="X227" s="86"/>
    </row>
    <row r="228" spans="3:24">
      <c r="C228" s="86"/>
      <c r="D228" s="86"/>
      <c r="E228" s="86"/>
      <c r="F228" s="86"/>
      <c r="G228" s="86"/>
      <c r="H228" s="86"/>
      <c r="I228" s="86"/>
      <c r="J228" s="86"/>
      <c r="K228" s="86"/>
      <c r="L228" s="86"/>
      <c r="M228" s="86"/>
      <c r="N228" s="86"/>
      <c r="O228" s="86"/>
      <c r="P228" s="86"/>
      <c r="Q228" s="86"/>
      <c r="R228" s="86"/>
      <c r="S228" s="86"/>
      <c r="T228" s="86"/>
      <c r="U228" s="86"/>
      <c r="V228" s="86"/>
      <c r="W228" s="86"/>
      <c r="X228" s="86"/>
    </row>
    <row r="229" spans="3:24">
      <c r="C229" s="86"/>
      <c r="D229" s="86"/>
      <c r="E229" s="86"/>
      <c r="F229" s="86"/>
      <c r="G229" s="86"/>
      <c r="H229" s="86"/>
      <c r="I229" s="86"/>
      <c r="J229" s="86"/>
      <c r="K229" s="86"/>
      <c r="L229" s="86"/>
      <c r="M229" s="86"/>
      <c r="N229" s="86"/>
      <c r="O229" s="86"/>
      <c r="P229" s="86"/>
      <c r="Q229" s="86"/>
      <c r="R229" s="86"/>
      <c r="S229" s="86"/>
      <c r="T229" s="86"/>
      <c r="U229" s="86"/>
      <c r="V229" s="86"/>
      <c r="W229" s="86"/>
      <c r="X229" s="86"/>
    </row>
    <row r="230" spans="3:24">
      <c r="C230" s="86"/>
      <c r="D230" s="86"/>
      <c r="E230" s="86"/>
      <c r="F230" s="86"/>
      <c r="G230" s="86"/>
      <c r="H230" s="86"/>
      <c r="I230" s="86"/>
      <c r="J230" s="86"/>
      <c r="K230" s="86"/>
      <c r="L230" s="86"/>
      <c r="M230" s="86"/>
      <c r="N230" s="86"/>
      <c r="O230" s="86"/>
      <c r="P230" s="86"/>
      <c r="Q230" s="86"/>
      <c r="R230" s="86"/>
      <c r="S230" s="86"/>
      <c r="T230" s="86"/>
      <c r="U230" s="86"/>
      <c r="V230" s="86"/>
      <c r="W230" s="86"/>
      <c r="X230" s="86"/>
    </row>
    <row r="231" spans="3:24">
      <c r="C231" s="86"/>
      <c r="D231" s="86"/>
      <c r="E231" s="86"/>
      <c r="F231" s="86"/>
      <c r="G231" s="86"/>
      <c r="H231" s="86"/>
      <c r="I231" s="86"/>
      <c r="J231" s="86"/>
      <c r="K231" s="86"/>
      <c r="L231" s="86"/>
      <c r="M231" s="86"/>
      <c r="N231" s="86"/>
      <c r="O231" s="86"/>
      <c r="P231" s="86"/>
      <c r="Q231" s="86"/>
      <c r="R231" s="86"/>
      <c r="S231" s="86"/>
      <c r="T231" s="86"/>
      <c r="U231" s="86"/>
      <c r="V231" s="86"/>
      <c r="W231" s="86"/>
      <c r="X231" s="86"/>
    </row>
    <row r="232" spans="3:24">
      <c r="C232" s="86"/>
      <c r="D232" s="86"/>
      <c r="E232" s="86"/>
      <c r="F232" s="86"/>
      <c r="G232" s="86"/>
      <c r="H232" s="86"/>
      <c r="I232" s="86"/>
      <c r="J232" s="86"/>
      <c r="K232" s="86"/>
      <c r="L232" s="86"/>
      <c r="M232" s="86"/>
      <c r="N232" s="86"/>
      <c r="O232" s="86"/>
      <c r="P232" s="86"/>
      <c r="Q232" s="86"/>
      <c r="R232" s="86"/>
      <c r="S232" s="86"/>
      <c r="T232" s="86"/>
      <c r="U232" s="86"/>
      <c r="V232" s="86"/>
      <c r="W232" s="86"/>
      <c r="X232" s="86"/>
    </row>
    <row r="233" spans="3:24">
      <c r="C233" s="86"/>
      <c r="D233" s="86"/>
      <c r="E233" s="86"/>
      <c r="F233" s="86"/>
      <c r="G233" s="86"/>
      <c r="H233" s="86"/>
      <c r="I233" s="86"/>
      <c r="J233" s="86"/>
      <c r="K233" s="86"/>
      <c r="L233" s="86"/>
      <c r="M233" s="86"/>
      <c r="N233" s="86"/>
      <c r="O233" s="86"/>
      <c r="P233" s="86"/>
      <c r="Q233" s="86"/>
      <c r="R233" s="86"/>
      <c r="S233" s="86"/>
      <c r="T233" s="86"/>
      <c r="U233" s="86"/>
      <c r="V233" s="86"/>
      <c r="W233" s="86"/>
      <c r="X233" s="86"/>
    </row>
    <row r="234" spans="3:24">
      <c r="C234" s="86"/>
      <c r="D234" s="86"/>
      <c r="E234" s="86"/>
      <c r="F234" s="86"/>
      <c r="G234" s="86"/>
      <c r="H234" s="86"/>
      <c r="I234" s="86"/>
      <c r="J234" s="86"/>
      <c r="K234" s="86"/>
      <c r="L234" s="86"/>
      <c r="M234" s="86"/>
      <c r="N234" s="86"/>
      <c r="O234" s="86"/>
      <c r="P234" s="86"/>
      <c r="Q234" s="86"/>
      <c r="R234" s="86"/>
      <c r="S234" s="86"/>
      <c r="T234" s="86"/>
      <c r="U234" s="86"/>
      <c r="V234" s="86"/>
      <c r="W234" s="86"/>
      <c r="X234" s="86"/>
    </row>
    <row r="235" spans="3:24">
      <c r="C235" s="86"/>
      <c r="D235" s="86"/>
      <c r="E235" s="86"/>
      <c r="F235" s="86"/>
      <c r="G235" s="86"/>
      <c r="H235" s="86"/>
      <c r="I235" s="86"/>
      <c r="J235" s="86"/>
      <c r="K235" s="86"/>
      <c r="L235" s="86"/>
      <c r="M235" s="86"/>
      <c r="N235" s="86"/>
      <c r="O235" s="86"/>
      <c r="P235" s="86"/>
      <c r="Q235" s="86"/>
      <c r="R235" s="86"/>
      <c r="S235" s="86"/>
      <c r="T235" s="86"/>
      <c r="U235" s="86"/>
      <c r="V235" s="86"/>
      <c r="W235" s="86"/>
      <c r="X235" s="86"/>
    </row>
    <row r="236" spans="3:24">
      <c r="C236" s="86"/>
      <c r="D236" s="86"/>
      <c r="E236" s="86"/>
      <c r="F236" s="86"/>
      <c r="G236" s="86"/>
      <c r="H236" s="86"/>
      <c r="I236" s="86"/>
      <c r="J236" s="86"/>
      <c r="K236" s="86"/>
      <c r="L236" s="86"/>
      <c r="M236" s="86"/>
      <c r="N236" s="86"/>
      <c r="O236" s="86"/>
      <c r="P236" s="86"/>
      <c r="Q236" s="86"/>
      <c r="R236" s="86"/>
      <c r="S236" s="86"/>
      <c r="T236" s="86"/>
      <c r="U236" s="86"/>
      <c r="V236" s="86"/>
      <c r="W236" s="86"/>
      <c r="X236" s="86"/>
    </row>
    <row r="237" spans="3:24">
      <c r="C237" s="86"/>
      <c r="D237" s="86"/>
      <c r="E237" s="86"/>
      <c r="F237" s="86"/>
      <c r="G237" s="86"/>
      <c r="H237" s="86"/>
      <c r="I237" s="86"/>
      <c r="J237" s="86"/>
      <c r="K237" s="86"/>
      <c r="L237" s="86"/>
      <c r="M237" s="86"/>
      <c r="N237" s="86"/>
      <c r="O237" s="86"/>
      <c r="P237" s="86"/>
      <c r="Q237" s="86"/>
      <c r="R237" s="86"/>
      <c r="S237" s="86"/>
      <c r="T237" s="86"/>
      <c r="U237" s="86"/>
      <c r="V237" s="86"/>
      <c r="W237" s="86"/>
      <c r="X237" s="86"/>
    </row>
    <row r="238" spans="3:24">
      <c r="C238" s="86"/>
      <c r="D238" s="86"/>
      <c r="E238" s="86"/>
      <c r="F238" s="86"/>
      <c r="G238" s="86"/>
      <c r="H238" s="86"/>
      <c r="I238" s="86"/>
      <c r="J238" s="86"/>
      <c r="K238" s="86"/>
      <c r="L238" s="86"/>
      <c r="M238" s="86"/>
      <c r="N238" s="86"/>
      <c r="O238" s="86"/>
      <c r="P238" s="86"/>
      <c r="Q238" s="86"/>
      <c r="R238" s="86"/>
      <c r="S238" s="86"/>
      <c r="T238" s="86"/>
      <c r="U238" s="86"/>
      <c r="V238" s="86"/>
      <c r="W238" s="86"/>
      <c r="X238" s="86"/>
    </row>
    <row r="239" spans="3:24">
      <c r="C239" s="86"/>
      <c r="D239" s="86"/>
      <c r="E239" s="86"/>
      <c r="F239" s="86"/>
      <c r="G239" s="86"/>
      <c r="H239" s="86"/>
      <c r="I239" s="86"/>
      <c r="J239" s="86"/>
      <c r="K239" s="86"/>
      <c r="L239" s="86"/>
      <c r="M239" s="86"/>
      <c r="N239" s="86"/>
      <c r="O239" s="86"/>
      <c r="P239" s="86"/>
      <c r="Q239" s="86"/>
      <c r="R239" s="86"/>
      <c r="S239" s="86"/>
      <c r="T239" s="86"/>
      <c r="U239" s="86"/>
      <c r="V239" s="86"/>
      <c r="W239" s="86"/>
      <c r="X239" s="86"/>
    </row>
    <row r="240" spans="3:24">
      <c r="C240" s="86"/>
      <c r="D240" s="86"/>
      <c r="E240" s="86"/>
      <c r="F240" s="86"/>
      <c r="G240" s="86"/>
      <c r="H240" s="86"/>
      <c r="I240" s="86"/>
      <c r="J240" s="86"/>
      <c r="K240" s="86"/>
      <c r="L240" s="86"/>
      <c r="M240" s="86"/>
      <c r="N240" s="86"/>
      <c r="O240" s="86"/>
      <c r="P240" s="86"/>
      <c r="Q240" s="86"/>
      <c r="R240" s="86"/>
      <c r="S240" s="86"/>
      <c r="T240" s="86"/>
      <c r="U240" s="86"/>
      <c r="V240" s="86"/>
      <c r="W240" s="86"/>
      <c r="X240" s="86"/>
    </row>
    <row r="241" spans="3:24">
      <c r="C241" s="86"/>
      <c r="D241" s="86"/>
      <c r="E241" s="86"/>
      <c r="F241" s="86"/>
      <c r="G241" s="86"/>
      <c r="H241" s="86"/>
      <c r="I241" s="86"/>
      <c r="J241" s="86"/>
      <c r="K241" s="86"/>
      <c r="L241" s="86"/>
      <c r="M241" s="86"/>
      <c r="N241" s="86"/>
      <c r="O241" s="86"/>
      <c r="P241" s="86"/>
      <c r="Q241" s="86"/>
      <c r="R241" s="86"/>
      <c r="S241" s="86"/>
      <c r="T241" s="86"/>
      <c r="U241" s="86"/>
      <c r="V241" s="86"/>
      <c r="W241" s="86"/>
      <c r="X241" s="86"/>
    </row>
    <row r="242" spans="3:24">
      <c r="C242" s="86"/>
      <c r="D242" s="86"/>
      <c r="E242" s="86"/>
      <c r="F242" s="86"/>
      <c r="G242" s="86"/>
      <c r="H242" s="86"/>
      <c r="I242" s="86"/>
      <c r="J242" s="86"/>
      <c r="K242" s="86"/>
      <c r="L242" s="86"/>
      <c r="M242" s="86"/>
      <c r="N242" s="86"/>
      <c r="O242" s="86"/>
      <c r="P242" s="86"/>
      <c r="Q242" s="86"/>
      <c r="R242" s="86"/>
      <c r="S242" s="86"/>
      <c r="T242" s="86"/>
      <c r="U242" s="86"/>
      <c r="V242" s="86"/>
      <c r="W242" s="86"/>
      <c r="X242" s="86"/>
    </row>
    <row r="243" spans="3:24">
      <c r="C243" s="86"/>
      <c r="D243" s="86"/>
      <c r="E243" s="86"/>
      <c r="F243" s="86"/>
      <c r="G243" s="86"/>
      <c r="H243" s="86"/>
      <c r="I243" s="86"/>
      <c r="J243" s="86"/>
      <c r="K243" s="86"/>
      <c r="L243" s="86"/>
      <c r="M243" s="86"/>
      <c r="N243" s="86"/>
      <c r="O243" s="86"/>
      <c r="P243" s="86"/>
      <c r="Q243" s="86"/>
      <c r="R243" s="86"/>
      <c r="S243" s="86"/>
      <c r="T243" s="86"/>
      <c r="U243" s="86"/>
      <c r="V243" s="86"/>
      <c r="W243" s="86"/>
      <c r="X243" s="86"/>
    </row>
    <row r="244" spans="3:24">
      <c r="C244" s="86"/>
      <c r="D244" s="86"/>
      <c r="E244" s="86"/>
      <c r="F244" s="86"/>
      <c r="G244" s="86"/>
      <c r="H244" s="86"/>
      <c r="I244" s="86"/>
      <c r="J244" s="86"/>
      <c r="K244" s="86"/>
      <c r="L244" s="86"/>
      <c r="M244" s="86"/>
      <c r="N244" s="86"/>
      <c r="O244" s="86"/>
      <c r="P244" s="86"/>
      <c r="Q244" s="86"/>
      <c r="R244" s="86"/>
      <c r="S244" s="86"/>
      <c r="T244" s="86"/>
      <c r="U244" s="86"/>
      <c r="V244" s="86"/>
      <c r="W244" s="86"/>
      <c r="X244" s="86"/>
    </row>
    <row r="245" spans="3:24">
      <c r="C245" s="86"/>
      <c r="D245" s="86"/>
      <c r="E245" s="86"/>
      <c r="F245" s="86"/>
      <c r="G245" s="86"/>
      <c r="H245" s="86"/>
      <c r="I245" s="86"/>
      <c r="J245" s="86"/>
      <c r="K245" s="86"/>
      <c r="L245" s="86"/>
      <c r="M245" s="86"/>
      <c r="N245" s="86"/>
      <c r="O245" s="86"/>
      <c r="P245" s="86"/>
      <c r="Q245" s="86"/>
      <c r="R245" s="86"/>
      <c r="S245" s="86"/>
      <c r="T245" s="86"/>
      <c r="U245" s="86"/>
      <c r="V245" s="86"/>
      <c r="W245" s="86"/>
      <c r="X245" s="86"/>
    </row>
    <row r="246" spans="3:24">
      <c r="C246" s="86"/>
      <c r="D246" s="86"/>
      <c r="E246" s="86"/>
      <c r="F246" s="86"/>
      <c r="G246" s="86"/>
      <c r="H246" s="86"/>
      <c r="I246" s="86"/>
      <c r="J246" s="86"/>
      <c r="K246" s="86"/>
      <c r="L246" s="86"/>
      <c r="M246" s="86"/>
      <c r="N246" s="86"/>
      <c r="O246" s="86"/>
      <c r="P246" s="86"/>
      <c r="Q246" s="86"/>
      <c r="R246" s="86"/>
      <c r="S246" s="86"/>
      <c r="T246" s="86"/>
      <c r="U246" s="86"/>
      <c r="V246" s="86"/>
      <c r="W246" s="86"/>
      <c r="X246" s="86"/>
    </row>
    <row r="247" spans="3:24">
      <c r="C247" s="86"/>
      <c r="D247" s="86"/>
      <c r="E247" s="86"/>
      <c r="F247" s="86"/>
      <c r="G247" s="86"/>
      <c r="H247" s="86"/>
      <c r="I247" s="86"/>
      <c r="J247" s="86"/>
      <c r="K247" s="86"/>
      <c r="L247" s="86"/>
      <c r="M247" s="86"/>
      <c r="N247" s="86"/>
      <c r="O247" s="86"/>
      <c r="P247" s="86"/>
      <c r="Q247" s="86"/>
      <c r="R247" s="86"/>
      <c r="S247" s="86"/>
      <c r="T247" s="86"/>
      <c r="U247" s="86"/>
      <c r="V247" s="86"/>
      <c r="W247" s="86"/>
      <c r="X247" s="86"/>
    </row>
    <row r="248" spans="3:24">
      <c r="C248" s="86"/>
      <c r="D248" s="86"/>
      <c r="E248" s="86"/>
      <c r="F248" s="86"/>
      <c r="G248" s="86"/>
      <c r="H248" s="86"/>
      <c r="I248" s="86"/>
      <c r="J248" s="86"/>
      <c r="K248" s="86"/>
      <c r="L248" s="86"/>
      <c r="M248" s="86"/>
      <c r="N248" s="86"/>
      <c r="O248" s="86"/>
      <c r="P248" s="86"/>
      <c r="Q248" s="86"/>
      <c r="R248" s="86"/>
      <c r="S248" s="86"/>
      <c r="T248" s="86"/>
      <c r="U248" s="86"/>
      <c r="V248" s="86"/>
      <c r="W248" s="86"/>
      <c r="X248" s="86"/>
    </row>
    <row r="249" spans="3:24">
      <c r="C249" s="86"/>
      <c r="D249" s="86"/>
      <c r="E249" s="86"/>
      <c r="F249" s="86"/>
      <c r="G249" s="86"/>
      <c r="H249" s="86"/>
      <c r="I249" s="86"/>
      <c r="J249" s="86"/>
      <c r="K249" s="86"/>
      <c r="L249" s="86"/>
      <c r="M249" s="86"/>
      <c r="N249" s="86"/>
      <c r="O249" s="86"/>
      <c r="P249" s="86"/>
      <c r="Q249" s="86"/>
      <c r="R249" s="86"/>
      <c r="S249" s="86"/>
      <c r="T249" s="86"/>
      <c r="U249" s="86"/>
      <c r="V249" s="86"/>
      <c r="W249" s="86"/>
      <c r="X249" s="86"/>
    </row>
    <row r="250" spans="3:24">
      <c r="C250" s="86"/>
      <c r="D250" s="86"/>
      <c r="E250" s="86"/>
      <c r="F250" s="86"/>
      <c r="G250" s="86"/>
      <c r="H250" s="86"/>
      <c r="I250" s="86"/>
      <c r="J250" s="86"/>
      <c r="K250" s="86"/>
      <c r="L250" s="86"/>
      <c r="M250" s="86"/>
      <c r="N250" s="86"/>
      <c r="O250" s="86"/>
      <c r="P250" s="86"/>
      <c r="Q250" s="86"/>
      <c r="R250" s="86"/>
      <c r="S250" s="86"/>
      <c r="T250" s="86"/>
      <c r="U250" s="86"/>
      <c r="V250" s="86"/>
      <c r="W250" s="86"/>
      <c r="X250" s="86"/>
    </row>
    <row r="251" spans="3:24">
      <c r="C251" s="86"/>
      <c r="D251" s="86"/>
      <c r="E251" s="86"/>
      <c r="F251" s="86"/>
      <c r="G251" s="86"/>
      <c r="H251" s="86"/>
      <c r="I251" s="86"/>
      <c r="J251" s="86"/>
      <c r="K251" s="86"/>
      <c r="L251" s="86"/>
      <c r="M251" s="86"/>
      <c r="N251" s="86"/>
      <c r="O251" s="86"/>
      <c r="P251" s="86"/>
      <c r="Q251" s="86"/>
      <c r="R251" s="86"/>
      <c r="S251" s="86"/>
      <c r="T251" s="86"/>
      <c r="U251" s="86"/>
      <c r="V251" s="86"/>
      <c r="W251" s="86"/>
      <c r="X251" s="86"/>
    </row>
    <row r="252" spans="3:24">
      <c r="C252" s="86"/>
      <c r="D252" s="86"/>
      <c r="E252" s="86"/>
      <c r="F252" s="86"/>
      <c r="G252" s="86"/>
      <c r="H252" s="86"/>
      <c r="I252" s="86"/>
      <c r="J252" s="86"/>
      <c r="K252" s="86"/>
      <c r="L252" s="86"/>
      <c r="M252" s="86"/>
      <c r="N252" s="86"/>
      <c r="O252" s="86"/>
      <c r="P252" s="86"/>
      <c r="Q252" s="86"/>
      <c r="R252" s="86"/>
      <c r="S252" s="86"/>
      <c r="T252" s="86"/>
      <c r="U252" s="86"/>
      <c r="V252" s="86"/>
      <c r="W252" s="86"/>
      <c r="X252" s="86"/>
    </row>
    <row r="253" spans="3:24">
      <c r="C253" s="86"/>
      <c r="D253" s="86"/>
      <c r="E253" s="86"/>
      <c r="F253" s="86"/>
      <c r="G253" s="86"/>
      <c r="H253" s="86"/>
      <c r="I253" s="86"/>
      <c r="J253" s="86"/>
      <c r="K253" s="86"/>
      <c r="L253" s="86"/>
      <c r="M253" s="86"/>
      <c r="N253" s="86"/>
      <c r="O253" s="86"/>
      <c r="P253" s="86"/>
      <c r="Q253" s="86"/>
      <c r="R253" s="86"/>
      <c r="S253" s="86"/>
      <c r="T253" s="86"/>
      <c r="U253" s="86"/>
      <c r="V253" s="86"/>
      <c r="W253" s="86"/>
      <c r="X253" s="86"/>
    </row>
    <row r="254" spans="3:24">
      <c r="C254" s="86"/>
      <c r="D254" s="86"/>
      <c r="E254" s="86"/>
      <c r="F254" s="86"/>
      <c r="G254" s="86"/>
      <c r="H254" s="86"/>
      <c r="I254" s="86"/>
      <c r="J254" s="86"/>
      <c r="K254" s="86"/>
      <c r="L254" s="86"/>
      <c r="M254" s="86"/>
      <c r="N254" s="86"/>
      <c r="O254" s="86"/>
      <c r="P254" s="86"/>
      <c r="Q254" s="86"/>
      <c r="R254" s="86"/>
      <c r="S254" s="86"/>
      <c r="T254" s="86"/>
      <c r="U254" s="86"/>
      <c r="V254" s="86"/>
      <c r="W254" s="86"/>
      <c r="X254" s="86"/>
    </row>
    <row r="255" spans="3:24">
      <c r="C255" s="86"/>
      <c r="D255" s="86"/>
      <c r="E255" s="86"/>
      <c r="F255" s="86"/>
      <c r="G255" s="86"/>
      <c r="H255" s="86"/>
      <c r="I255" s="86"/>
      <c r="J255" s="86"/>
      <c r="K255" s="86"/>
      <c r="L255" s="86"/>
      <c r="M255" s="86"/>
      <c r="N255" s="86"/>
      <c r="O255" s="86"/>
      <c r="P255" s="86"/>
      <c r="Q255" s="86"/>
      <c r="R255" s="86"/>
      <c r="S255" s="86"/>
      <c r="T255" s="86"/>
      <c r="U255" s="86"/>
      <c r="V255" s="86"/>
      <c r="W255" s="86"/>
      <c r="X255" s="86"/>
    </row>
    <row r="256" spans="3:24">
      <c r="C256" s="86"/>
      <c r="D256" s="86"/>
      <c r="E256" s="86"/>
      <c r="F256" s="86"/>
      <c r="G256" s="86"/>
      <c r="H256" s="86"/>
      <c r="I256" s="86"/>
      <c r="J256" s="86"/>
      <c r="K256" s="86"/>
      <c r="L256" s="86"/>
      <c r="M256" s="86"/>
      <c r="N256" s="86"/>
      <c r="O256" s="86"/>
      <c r="P256" s="86"/>
      <c r="Q256" s="86"/>
      <c r="R256" s="86"/>
      <c r="S256" s="86"/>
      <c r="T256" s="86"/>
      <c r="U256" s="86"/>
      <c r="V256" s="86"/>
      <c r="W256" s="86"/>
      <c r="X256" s="86"/>
    </row>
    <row r="257" spans="3:24">
      <c r="C257" s="86"/>
      <c r="D257" s="86"/>
      <c r="E257" s="86"/>
      <c r="F257" s="86"/>
      <c r="G257" s="86"/>
      <c r="H257" s="86"/>
      <c r="I257" s="86"/>
      <c r="J257" s="86"/>
      <c r="K257" s="86"/>
      <c r="L257" s="86"/>
      <c r="M257" s="86"/>
      <c r="N257" s="86"/>
      <c r="O257" s="86"/>
      <c r="P257" s="86"/>
      <c r="Q257" s="86"/>
      <c r="R257" s="86"/>
      <c r="S257" s="86"/>
      <c r="T257" s="86"/>
      <c r="U257" s="86"/>
      <c r="V257" s="86"/>
      <c r="W257" s="86"/>
      <c r="X257" s="86"/>
    </row>
    <row r="258" spans="3:24">
      <c r="C258" s="86"/>
      <c r="D258" s="86"/>
      <c r="E258" s="86"/>
      <c r="F258" s="86"/>
      <c r="G258" s="86"/>
      <c r="H258" s="86"/>
      <c r="I258" s="86"/>
      <c r="J258" s="86"/>
      <c r="K258" s="86"/>
      <c r="L258" s="86"/>
      <c r="M258" s="86"/>
      <c r="N258" s="86"/>
      <c r="O258" s="86"/>
      <c r="P258" s="86"/>
      <c r="Q258" s="86"/>
      <c r="R258" s="86"/>
      <c r="S258" s="86"/>
      <c r="T258" s="86"/>
      <c r="U258" s="86"/>
      <c r="V258" s="86"/>
      <c r="W258" s="86"/>
      <c r="X258" s="86"/>
    </row>
    <row r="259" spans="3:24">
      <c r="C259" s="86"/>
      <c r="D259" s="86"/>
      <c r="E259" s="86"/>
      <c r="F259" s="86"/>
      <c r="G259" s="86"/>
      <c r="H259" s="86"/>
      <c r="I259" s="86"/>
      <c r="J259" s="86"/>
      <c r="K259" s="86"/>
      <c r="L259" s="86"/>
      <c r="M259" s="86"/>
      <c r="N259" s="86"/>
      <c r="O259" s="86"/>
      <c r="P259" s="86"/>
      <c r="Q259" s="86"/>
      <c r="R259" s="86"/>
      <c r="S259" s="86"/>
      <c r="T259" s="86"/>
      <c r="U259" s="86"/>
      <c r="V259" s="86"/>
      <c r="W259" s="86"/>
      <c r="X259" s="86"/>
    </row>
    <row r="260" spans="3:24">
      <c r="C260" s="86"/>
      <c r="D260" s="86"/>
      <c r="E260" s="86"/>
      <c r="F260" s="86"/>
      <c r="G260" s="86"/>
      <c r="H260" s="86"/>
      <c r="I260" s="86"/>
      <c r="J260" s="86"/>
      <c r="K260" s="86"/>
      <c r="L260" s="86"/>
      <c r="M260" s="86"/>
      <c r="N260" s="86"/>
      <c r="O260" s="86"/>
      <c r="P260" s="86"/>
      <c r="Q260" s="86"/>
      <c r="R260" s="86"/>
      <c r="S260" s="86"/>
      <c r="T260" s="86"/>
      <c r="U260" s="86"/>
      <c r="V260" s="86"/>
      <c r="W260" s="86"/>
      <c r="X260" s="86"/>
    </row>
    <row r="261" spans="3:24">
      <c r="C261" s="86"/>
      <c r="D261" s="86"/>
      <c r="E261" s="86"/>
      <c r="F261" s="86"/>
      <c r="G261" s="86"/>
      <c r="H261" s="86"/>
      <c r="I261" s="86"/>
      <c r="J261" s="86"/>
      <c r="K261" s="86"/>
      <c r="L261" s="86"/>
      <c r="M261" s="86"/>
      <c r="N261" s="86"/>
      <c r="O261" s="86"/>
      <c r="P261" s="86"/>
      <c r="Q261" s="86"/>
      <c r="R261" s="86"/>
      <c r="S261" s="86"/>
      <c r="T261" s="86"/>
      <c r="U261" s="86"/>
      <c r="V261" s="86"/>
      <c r="W261" s="86"/>
      <c r="X261" s="86"/>
    </row>
    <row r="262" spans="3:24">
      <c r="C262" s="86"/>
      <c r="D262" s="86"/>
      <c r="E262" s="86"/>
      <c r="F262" s="86"/>
      <c r="G262" s="86"/>
      <c r="H262" s="86"/>
      <c r="I262" s="86"/>
      <c r="J262" s="86"/>
      <c r="K262" s="86"/>
      <c r="L262" s="86"/>
      <c r="M262" s="86"/>
      <c r="N262" s="86"/>
      <c r="O262" s="86"/>
      <c r="P262" s="86"/>
      <c r="Q262" s="86"/>
      <c r="R262" s="86"/>
      <c r="S262" s="86"/>
      <c r="T262" s="86"/>
      <c r="U262" s="86"/>
      <c r="V262" s="86"/>
      <c r="W262" s="86"/>
      <c r="X262" s="86"/>
    </row>
    <row r="263" spans="3:24">
      <c r="C263" s="86"/>
      <c r="D263" s="86"/>
      <c r="E263" s="86"/>
      <c r="F263" s="86"/>
      <c r="G263" s="86"/>
      <c r="H263" s="86"/>
      <c r="I263" s="86"/>
      <c r="J263" s="86"/>
      <c r="K263" s="86"/>
      <c r="L263" s="86"/>
      <c r="M263" s="86"/>
      <c r="N263" s="86"/>
      <c r="O263" s="86"/>
      <c r="P263" s="86"/>
      <c r="Q263" s="86"/>
      <c r="R263" s="86"/>
      <c r="S263" s="86"/>
      <c r="T263" s="86"/>
      <c r="U263" s="86"/>
      <c r="V263" s="86"/>
      <c r="W263" s="86"/>
      <c r="X263" s="86"/>
    </row>
    <row r="264" spans="3:24">
      <c r="C264" s="86"/>
      <c r="D264" s="86"/>
      <c r="E264" s="86"/>
      <c r="F264" s="86"/>
      <c r="G264" s="86"/>
      <c r="H264" s="86"/>
      <c r="I264" s="86"/>
      <c r="J264" s="86"/>
      <c r="K264" s="86"/>
      <c r="L264" s="86"/>
      <c r="M264" s="86"/>
      <c r="N264" s="86"/>
      <c r="O264" s="86"/>
      <c r="P264" s="86"/>
      <c r="Q264" s="86"/>
      <c r="R264" s="86"/>
      <c r="S264" s="86"/>
      <c r="T264" s="86"/>
      <c r="U264" s="86"/>
      <c r="V264" s="86"/>
      <c r="W264" s="86"/>
      <c r="X264" s="86"/>
    </row>
    <row r="265" spans="3:24">
      <c r="C265" s="86"/>
      <c r="D265" s="86"/>
      <c r="E265" s="86"/>
      <c r="F265" s="86"/>
      <c r="G265" s="86"/>
      <c r="H265" s="86"/>
      <c r="I265" s="86"/>
      <c r="J265" s="86"/>
      <c r="K265" s="86"/>
      <c r="L265" s="86"/>
      <c r="M265" s="86"/>
      <c r="N265" s="86"/>
      <c r="O265" s="86"/>
      <c r="P265" s="86"/>
      <c r="Q265" s="86"/>
      <c r="R265" s="86"/>
      <c r="S265" s="86"/>
      <c r="T265" s="86"/>
      <c r="U265" s="86"/>
      <c r="V265" s="86"/>
      <c r="W265" s="86"/>
      <c r="X265" s="86"/>
    </row>
    <row r="266" spans="3:24">
      <c r="C266" s="86"/>
      <c r="D266" s="86"/>
      <c r="E266" s="86"/>
      <c r="F266" s="86"/>
      <c r="G266" s="86"/>
      <c r="H266" s="86"/>
      <c r="I266" s="86"/>
      <c r="J266" s="86"/>
      <c r="K266" s="86"/>
      <c r="L266" s="86"/>
      <c r="M266" s="86"/>
      <c r="N266" s="86"/>
      <c r="O266" s="86"/>
      <c r="P266" s="86"/>
      <c r="Q266" s="86"/>
      <c r="R266" s="86"/>
      <c r="S266" s="86"/>
      <c r="T266" s="86"/>
      <c r="U266" s="86"/>
      <c r="V266" s="86"/>
      <c r="W266" s="86"/>
      <c r="X266" s="86"/>
    </row>
    <row r="267" spans="3:24">
      <c r="C267" s="86"/>
      <c r="D267" s="86"/>
      <c r="E267" s="86"/>
      <c r="F267" s="86"/>
      <c r="G267" s="86"/>
      <c r="H267" s="86"/>
      <c r="I267" s="86"/>
      <c r="J267" s="86"/>
      <c r="K267" s="86"/>
      <c r="L267" s="86"/>
      <c r="M267" s="86"/>
      <c r="N267" s="86"/>
      <c r="O267" s="86"/>
      <c r="P267" s="86"/>
      <c r="Q267" s="86"/>
      <c r="R267" s="86"/>
      <c r="S267" s="86"/>
      <c r="T267" s="86"/>
      <c r="U267" s="86"/>
      <c r="V267" s="86"/>
      <c r="W267" s="86"/>
      <c r="X267" s="86"/>
    </row>
    <row r="268" spans="3:24">
      <c r="C268" s="86"/>
      <c r="D268" s="86"/>
      <c r="E268" s="86"/>
      <c r="F268" s="86"/>
      <c r="G268" s="86"/>
      <c r="H268" s="86"/>
      <c r="I268" s="86"/>
      <c r="J268" s="86"/>
      <c r="K268" s="86"/>
      <c r="L268" s="86"/>
      <c r="M268" s="86"/>
      <c r="N268" s="86"/>
      <c r="O268" s="86"/>
      <c r="P268" s="86"/>
      <c r="Q268" s="86"/>
      <c r="R268" s="86"/>
      <c r="S268" s="86"/>
      <c r="T268" s="86"/>
      <c r="U268" s="86"/>
      <c r="V268" s="86"/>
      <c r="W268" s="86"/>
      <c r="X268" s="86"/>
    </row>
    <row r="269" spans="3:24">
      <c r="C269" s="86"/>
      <c r="D269" s="86"/>
      <c r="E269" s="86"/>
      <c r="F269" s="86"/>
      <c r="G269" s="86"/>
      <c r="H269" s="86"/>
      <c r="I269" s="86"/>
      <c r="J269" s="86"/>
      <c r="K269" s="86"/>
      <c r="L269" s="86"/>
      <c r="M269" s="86"/>
      <c r="N269" s="86"/>
      <c r="O269" s="86"/>
      <c r="P269" s="86"/>
      <c r="Q269" s="86"/>
      <c r="R269" s="86"/>
      <c r="S269" s="86"/>
      <c r="T269" s="86"/>
      <c r="U269" s="86"/>
      <c r="V269" s="86"/>
      <c r="W269" s="86"/>
      <c r="X269" s="86"/>
    </row>
    <row r="270" spans="3:24">
      <c r="C270" s="86"/>
      <c r="D270" s="86"/>
      <c r="E270" s="86"/>
      <c r="F270" s="86"/>
      <c r="G270" s="86"/>
      <c r="H270" s="86"/>
      <c r="I270" s="86"/>
      <c r="J270" s="86"/>
      <c r="K270" s="86"/>
      <c r="L270" s="86"/>
      <c r="M270" s="86"/>
      <c r="N270" s="86"/>
      <c r="O270" s="86"/>
      <c r="P270" s="86"/>
      <c r="Q270" s="86"/>
      <c r="R270" s="86"/>
      <c r="S270" s="86"/>
      <c r="T270" s="86"/>
      <c r="U270" s="86"/>
      <c r="V270" s="86"/>
      <c r="W270" s="86"/>
      <c r="X270" s="86"/>
    </row>
    <row r="271" spans="3:24">
      <c r="C271" s="86"/>
      <c r="D271" s="86"/>
      <c r="E271" s="86"/>
      <c r="F271" s="86"/>
      <c r="G271" s="86"/>
      <c r="H271" s="86"/>
      <c r="I271" s="86"/>
      <c r="J271" s="86"/>
      <c r="K271" s="86"/>
      <c r="L271" s="86"/>
      <c r="M271" s="86"/>
      <c r="N271" s="86"/>
      <c r="O271" s="86"/>
      <c r="P271" s="86"/>
      <c r="Q271" s="86"/>
      <c r="R271" s="86"/>
      <c r="S271" s="86"/>
      <c r="T271" s="86"/>
      <c r="U271" s="86"/>
      <c r="V271" s="86"/>
      <c r="W271" s="86"/>
      <c r="X271" s="86"/>
    </row>
    <row r="272" spans="3:24">
      <c r="C272" s="86"/>
      <c r="D272" s="86"/>
      <c r="E272" s="86"/>
      <c r="F272" s="86"/>
      <c r="G272" s="86"/>
      <c r="H272" s="86"/>
      <c r="I272" s="86"/>
      <c r="J272" s="86"/>
      <c r="K272" s="86"/>
      <c r="L272" s="86"/>
      <c r="M272" s="86"/>
      <c r="N272" s="86"/>
      <c r="O272" s="86"/>
      <c r="P272" s="86"/>
      <c r="Q272" s="86"/>
      <c r="R272" s="86"/>
      <c r="S272" s="86"/>
      <c r="T272" s="86"/>
      <c r="U272" s="86"/>
      <c r="V272" s="86"/>
      <c r="W272" s="86"/>
      <c r="X272" s="86"/>
    </row>
    <row r="273" spans="3:24">
      <c r="C273" s="86"/>
      <c r="D273" s="86"/>
      <c r="E273" s="86"/>
      <c r="F273" s="86"/>
      <c r="G273" s="86"/>
      <c r="H273" s="86"/>
      <c r="I273" s="86"/>
      <c r="J273" s="86"/>
      <c r="K273" s="86"/>
      <c r="L273" s="86"/>
      <c r="M273" s="86"/>
      <c r="N273" s="86"/>
      <c r="O273" s="86"/>
      <c r="P273" s="86"/>
      <c r="Q273" s="86"/>
      <c r="R273" s="86"/>
      <c r="S273" s="86"/>
      <c r="T273" s="86"/>
      <c r="U273" s="86"/>
      <c r="V273" s="86"/>
      <c r="W273" s="86"/>
      <c r="X273" s="86"/>
    </row>
    <row r="274" spans="3:24">
      <c r="C274" s="86"/>
      <c r="D274" s="86"/>
      <c r="E274" s="86"/>
      <c r="F274" s="86"/>
      <c r="G274" s="86"/>
      <c r="H274" s="86"/>
      <c r="I274" s="86"/>
      <c r="J274" s="86"/>
      <c r="K274" s="86"/>
      <c r="L274" s="86"/>
      <c r="M274" s="86"/>
      <c r="N274" s="86"/>
      <c r="O274" s="86"/>
      <c r="P274" s="86"/>
      <c r="Q274" s="86"/>
      <c r="R274" s="86"/>
      <c r="S274" s="86"/>
      <c r="T274" s="86"/>
      <c r="U274" s="86"/>
      <c r="V274" s="86"/>
      <c r="W274" s="86"/>
      <c r="X274" s="86"/>
    </row>
    <row r="275" spans="3:24">
      <c r="C275" s="86"/>
      <c r="D275" s="86"/>
      <c r="E275" s="86"/>
      <c r="F275" s="86"/>
      <c r="G275" s="86"/>
      <c r="H275" s="86"/>
      <c r="I275" s="86"/>
      <c r="J275" s="86"/>
      <c r="K275" s="86"/>
      <c r="L275" s="86"/>
      <c r="M275" s="86"/>
      <c r="N275" s="86"/>
      <c r="O275" s="86"/>
      <c r="P275" s="86"/>
      <c r="Q275" s="86"/>
      <c r="R275" s="86"/>
      <c r="S275" s="86"/>
      <c r="T275" s="86"/>
      <c r="U275" s="86"/>
      <c r="V275" s="86"/>
      <c r="W275" s="86"/>
      <c r="X275" s="86"/>
    </row>
    <row r="276" spans="3:24">
      <c r="C276" s="86"/>
      <c r="D276" s="86"/>
      <c r="E276" s="86"/>
      <c r="F276" s="86"/>
      <c r="G276" s="86"/>
      <c r="H276" s="86"/>
      <c r="I276" s="86"/>
      <c r="J276" s="86"/>
      <c r="K276" s="86"/>
      <c r="L276" s="86"/>
      <c r="M276" s="86"/>
      <c r="N276" s="86"/>
      <c r="O276" s="86"/>
      <c r="P276" s="86"/>
      <c r="Q276" s="86"/>
      <c r="R276" s="86"/>
      <c r="S276" s="86"/>
      <c r="T276" s="86"/>
      <c r="U276" s="86"/>
      <c r="V276" s="86"/>
      <c r="W276" s="86"/>
      <c r="X276" s="86"/>
    </row>
    <row r="277" spans="3:24">
      <c r="C277" s="86"/>
      <c r="D277" s="86"/>
      <c r="E277" s="86"/>
      <c r="F277" s="86"/>
      <c r="G277" s="86"/>
      <c r="H277" s="86"/>
      <c r="I277" s="86"/>
      <c r="J277" s="86"/>
      <c r="K277" s="86"/>
      <c r="L277" s="86"/>
      <c r="M277" s="86"/>
      <c r="N277" s="86"/>
      <c r="O277" s="86"/>
      <c r="P277" s="86"/>
      <c r="Q277" s="86"/>
      <c r="R277" s="86"/>
      <c r="S277" s="86"/>
      <c r="T277" s="86"/>
      <c r="U277" s="86"/>
      <c r="V277" s="86"/>
      <c r="W277" s="86"/>
      <c r="X277" s="86"/>
    </row>
    <row r="278" spans="3:24">
      <c r="C278" s="86"/>
      <c r="D278" s="86"/>
      <c r="E278" s="86"/>
      <c r="F278" s="86"/>
      <c r="G278" s="86"/>
      <c r="H278" s="86"/>
      <c r="I278" s="86"/>
      <c r="J278" s="86"/>
      <c r="K278" s="86"/>
      <c r="L278" s="86"/>
      <c r="M278" s="86"/>
      <c r="N278" s="86"/>
      <c r="O278" s="86"/>
      <c r="P278" s="86"/>
      <c r="Q278" s="86"/>
      <c r="R278" s="86"/>
      <c r="S278" s="86"/>
      <c r="T278" s="86"/>
      <c r="U278" s="86"/>
      <c r="V278" s="86"/>
      <c r="W278" s="86"/>
      <c r="X278" s="86"/>
    </row>
    <row r="279" spans="3:24">
      <c r="C279" s="86"/>
      <c r="D279" s="86"/>
      <c r="E279" s="86"/>
      <c r="F279" s="86"/>
      <c r="G279" s="86"/>
      <c r="H279" s="86"/>
      <c r="I279" s="86"/>
      <c r="J279" s="86"/>
      <c r="K279" s="86"/>
      <c r="L279" s="86"/>
      <c r="M279" s="86"/>
      <c r="N279" s="86"/>
      <c r="O279" s="86"/>
      <c r="P279" s="86"/>
      <c r="Q279" s="86"/>
      <c r="R279" s="86"/>
      <c r="S279" s="86"/>
      <c r="T279" s="86"/>
      <c r="U279" s="86"/>
      <c r="V279" s="86"/>
      <c r="W279" s="86"/>
      <c r="X279" s="86"/>
    </row>
    <row r="280" spans="3:24">
      <c r="C280" s="86"/>
      <c r="D280" s="86"/>
      <c r="E280" s="86"/>
      <c r="F280" s="86"/>
      <c r="G280" s="86"/>
      <c r="H280" s="86"/>
      <c r="I280" s="86"/>
      <c r="J280" s="86"/>
      <c r="K280" s="86"/>
      <c r="L280" s="86"/>
      <c r="M280" s="86"/>
      <c r="N280" s="86"/>
      <c r="O280" s="86"/>
      <c r="P280" s="86"/>
      <c r="Q280" s="86"/>
      <c r="R280" s="86"/>
      <c r="S280" s="86"/>
      <c r="T280" s="86"/>
      <c r="U280" s="86"/>
      <c r="V280" s="86"/>
      <c r="W280" s="86"/>
      <c r="X280" s="86"/>
    </row>
    <row r="281" spans="3:24">
      <c r="C281" s="86"/>
      <c r="D281" s="86"/>
      <c r="E281" s="86"/>
      <c r="F281" s="86"/>
      <c r="G281" s="86"/>
      <c r="H281" s="86"/>
      <c r="I281" s="86"/>
      <c r="J281" s="86"/>
      <c r="K281" s="86"/>
      <c r="L281" s="86"/>
      <c r="M281" s="86"/>
      <c r="N281" s="86"/>
      <c r="O281" s="86"/>
      <c r="P281" s="86"/>
      <c r="Q281" s="86"/>
      <c r="R281" s="86"/>
      <c r="S281" s="86"/>
      <c r="T281" s="86"/>
      <c r="U281" s="86"/>
      <c r="V281" s="86"/>
      <c r="W281" s="86"/>
      <c r="X281" s="86"/>
    </row>
    <row r="282" spans="3:24">
      <c r="C282" s="86"/>
      <c r="D282" s="86"/>
      <c r="E282" s="86"/>
      <c r="F282" s="86"/>
      <c r="G282" s="86"/>
      <c r="H282" s="86"/>
      <c r="I282" s="86"/>
      <c r="J282" s="86"/>
      <c r="K282" s="86"/>
      <c r="L282" s="86"/>
      <c r="M282" s="86"/>
      <c r="N282" s="86"/>
      <c r="O282" s="86"/>
      <c r="P282" s="86"/>
      <c r="Q282" s="86"/>
      <c r="R282" s="86"/>
      <c r="S282" s="86"/>
      <c r="T282" s="86"/>
      <c r="U282" s="86"/>
      <c r="V282" s="86"/>
      <c r="W282" s="86"/>
      <c r="X282" s="86"/>
    </row>
    <row r="283" spans="3:24">
      <c r="C283" s="86"/>
      <c r="D283" s="86"/>
      <c r="E283" s="86"/>
      <c r="F283" s="86"/>
      <c r="G283" s="86"/>
      <c r="H283" s="86"/>
      <c r="I283" s="86"/>
      <c r="J283" s="86"/>
      <c r="K283" s="86"/>
      <c r="L283" s="86"/>
      <c r="M283" s="86"/>
      <c r="N283" s="86"/>
      <c r="O283" s="86"/>
      <c r="P283" s="86"/>
      <c r="Q283" s="86"/>
      <c r="R283" s="86"/>
      <c r="S283" s="86"/>
      <c r="T283" s="86"/>
      <c r="U283" s="86"/>
      <c r="V283" s="86"/>
      <c r="W283" s="86"/>
      <c r="X283" s="86"/>
    </row>
    <row r="284" spans="3:24">
      <c r="C284" s="86"/>
      <c r="D284" s="86"/>
      <c r="E284" s="86"/>
      <c r="F284" s="86"/>
      <c r="G284" s="86"/>
      <c r="H284" s="86"/>
      <c r="I284" s="86"/>
      <c r="J284" s="86"/>
      <c r="K284" s="86"/>
      <c r="L284" s="86"/>
      <c r="M284" s="86"/>
      <c r="N284" s="86"/>
      <c r="O284" s="86"/>
      <c r="P284" s="86"/>
      <c r="Q284" s="86"/>
      <c r="R284" s="86"/>
      <c r="S284" s="86"/>
      <c r="T284" s="86"/>
      <c r="U284" s="86"/>
      <c r="V284" s="86"/>
      <c r="W284" s="86"/>
      <c r="X284" s="86"/>
    </row>
    <row r="285" spans="3:24">
      <c r="C285" s="86"/>
      <c r="D285" s="86"/>
      <c r="E285" s="86"/>
      <c r="F285" s="86"/>
      <c r="G285" s="86"/>
      <c r="H285" s="86"/>
      <c r="I285" s="86"/>
      <c r="J285" s="86"/>
      <c r="K285" s="86"/>
      <c r="L285" s="86"/>
      <c r="M285" s="86"/>
      <c r="N285" s="86"/>
      <c r="O285" s="86"/>
      <c r="P285" s="86"/>
      <c r="Q285" s="86"/>
      <c r="R285" s="86"/>
      <c r="S285" s="86"/>
      <c r="T285" s="86"/>
      <c r="U285" s="86"/>
      <c r="V285" s="86"/>
      <c r="W285" s="86"/>
      <c r="X285" s="86"/>
    </row>
    <row r="286" spans="3:24">
      <c r="C286" s="86"/>
      <c r="D286" s="86"/>
      <c r="E286" s="86"/>
      <c r="F286" s="86"/>
      <c r="G286" s="86"/>
      <c r="H286" s="86"/>
      <c r="I286" s="86"/>
      <c r="J286" s="86"/>
      <c r="K286" s="86"/>
      <c r="L286" s="86"/>
      <c r="M286" s="86"/>
      <c r="N286" s="86"/>
      <c r="O286" s="86"/>
      <c r="P286" s="86"/>
      <c r="Q286" s="86"/>
      <c r="R286" s="86"/>
      <c r="S286" s="86"/>
      <c r="T286" s="86"/>
      <c r="U286" s="86"/>
      <c r="V286" s="86"/>
      <c r="W286" s="86"/>
      <c r="X286" s="86"/>
    </row>
    <row r="287" spans="3:24">
      <c r="C287" s="86"/>
      <c r="D287" s="86"/>
      <c r="E287" s="86"/>
      <c r="F287" s="86"/>
      <c r="G287" s="86"/>
      <c r="H287" s="86"/>
      <c r="I287" s="86"/>
      <c r="J287" s="86"/>
      <c r="K287" s="86"/>
      <c r="L287" s="86"/>
      <c r="M287" s="86"/>
      <c r="N287" s="86"/>
      <c r="O287" s="86"/>
      <c r="P287" s="86"/>
      <c r="Q287" s="86"/>
      <c r="R287" s="86"/>
      <c r="S287" s="86"/>
      <c r="T287" s="86"/>
      <c r="U287" s="86"/>
      <c r="V287" s="86"/>
      <c r="W287" s="86"/>
      <c r="X287" s="86"/>
    </row>
    <row r="288" spans="3:24">
      <c r="C288" s="86"/>
      <c r="D288" s="86"/>
      <c r="E288" s="86"/>
      <c r="F288" s="86"/>
      <c r="G288" s="86"/>
      <c r="H288" s="86"/>
      <c r="I288" s="86"/>
      <c r="J288" s="86"/>
      <c r="K288" s="86"/>
      <c r="L288" s="86"/>
      <c r="M288" s="86"/>
      <c r="N288" s="86"/>
      <c r="O288" s="86"/>
      <c r="P288" s="86"/>
      <c r="Q288" s="86"/>
      <c r="R288" s="86"/>
      <c r="S288" s="86"/>
      <c r="T288" s="86"/>
      <c r="U288" s="86"/>
      <c r="V288" s="86"/>
      <c r="W288" s="86"/>
      <c r="X288" s="86"/>
    </row>
    <row r="289" spans="3:24">
      <c r="C289" s="86"/>
      <c r="D289" s="86"/>
      <c r="E289" s="86"/>
      <c r="F289" s="86"/>
      <c r="G289" s="86"/>
      <c r="H289" s="86"/>
      <c r="I289" s="86"/>
      <c r="J289" s="86"/>
      <c r="K289" s="86"/>
      <c r="L289" s="86"/>
      <c r="M289" s="86"/>
      <c r="N289" s="86"/>
      <c r="O289" s="86"/>
      <c r="P289" s="86"/>
      <c r="Q289" s="86"/>
      <c r="R289" s="86"/>
      <c r="S289" s="86"/>
      <c r="T289" s="86"/>
      <c r="U289" s="86"/>
      <c r="V289" s="86"/>
      <c r="W289" s="86"/>
      <c r="X289" s="86"/>
    </row>
    <row r="290" spans="3:24">
      <c r="C290" s="86"/>
      <c r="D290" s="86"/>
      <c r="E290" s="86"/>
      <c r="F290" s="86"/>
      <c r="G290" s="86"/>
      <c r="H290" s="86"/>
      <c r="I290" s="86"/>
      <c r="J290" s="86"/>
      <c r="K290" s="86"/>
      <c r="L290" s="86"/>
      <c r="M290" s="86"/>
      <c r="N290" s="86"/>
      <c r="O290" s="86"/>
      <c r="P290" s="86"/>
      <c r="Q290" s="86"/>
      <c r="R290" s="86"/>
      <c r="S290" s="86"/>
      <c r="T290" s="86"/>
      <c r="U290" s="86"/>
      <c r="V290" s="86"/>
      <c r="W290" s="86"/>
      <c r="X290" s="86"/>
    </row>
    <row r="291" spans="3:24">
      <c r="C291" s="86"/>
      <c r="D291" s="86"/>
      <c r="E291" s="86"/>
      <c r="F291" s="86"/>
      <c r="G291" s="86"/>
      <c r="H291" s="86"/>
      <c r="I291" s="86"/>
      <c r="J291" s="86"/>
      <c r="K291" s="86"/>
      <c r="L291" s="86"/>
      <c r="M291" s="86"/>
      <c r="N291" s="86"/>
      <c r="O291" s="86"/>
      <c r="P291" s="86"/>
      <c r="Q291" s="86"/>
      <c r="R291" s="86"/>
      <c r="S291" s="86"/>
      <c r="T291" s="86"/>
      <c r="U291" s="86"/>
      <c r="V291" s="86"/>
      <c r="W291" s="86"/>
      <c r="X291" s="86"/>
    </row>
    <row r="292" spans="3:24">
      <c r="C292" s="86"/>
      <c r="D292" s="86"/>
      <c r="E292" s="86"/>
      <c r="F292" s="86"/>
      <c r="G292" s="86"/>
      <c r="H292" s="86"/>
      <c r="I292" s="86"/>
      <c r="J292" s="86"/>
      <c r="K292" s="86"/>
      <c r="L292" s="86"/>
      <c r="M292" s="86"/>
      <c r="N292" s="86"/>
      <c r="O292" s="86"/>
      <c r="P292" s="86"/>
      <c r="Q292" s="86"/>
      <c r="R292" s="86"/>
      <c r="S292" s="86"/>
      <c r="T292" s="86"/>
      <c r="U292" s="86"/>
      <c r="V292" s="86"/>
      <c r="W292" s="86"/>
      <c r="X292" s="86"/>
    </row>
    <row r="293" spans="3:24">
      <c r="C293" s="86"/>
      <c r="D293" s="86"/>
      <c r="E293" s="86"/>
      <c r="F293" s="86"/>
      <c r="G293" s="86"/>
      <c r="H293" s="86"/>
      <c r="I293" s="86"/>
      <c r="J293" s="86"/>
      <c r="K293" s="86"/>
      <c r="L293" s="86"/>
      <c r="M293" s="86"/>
      <c r="N293" s="86"/>
      <c r="O293" s="86"/>
      <c r="P293" s="86"/>
      <c r="Q293" s="86"/>
      <c r="R293" s="86"/>
      <c r="S293" s="86"/>
      <c r="T293" s="86"/>
      <c r="U293" s="86"/>
      <c r="V293" s="86"/>
      <c r="W293" s="86"/>
      <c r="X293" s="86"/>
    </row>
    <row r="294" spans="3:24">
      <c r="C294" s="86"/>
      <c r="D294" s="86"/>
      <c r="E294" s="86"/>
      <c r="F294" s="86"/>
      <c r="G294" s="86"/>
      <c r="H294" s="86"/>
      <c r="I294" s="86"/>
      <c r="J294" s="86"/>
      <c r="K294" s="86"/>
      <c r="L294" s="86"/>
      <c r="M294" s="86"/>
      <c r="N294" s="86"/>
      <c r="O294" s="86"/>
      <c r="P294" s="86"/>
      <c r="Q294" s="86"/>
      <c r="R294" s="86"/>
      <c r="S294" s="86"/>
      <c r="T294" s="86"/>
      <c r="U294" s="86"/>
      <c r="V294" s="86"/>
      <c r="W294" s="86"/>
      <c r="X294" s="86"/>
    </row>
    <row r="295" spans="3:24">
      <c r="C295" s="86"/>
      <c r="D295" s="86"/>
      <c r="E295" s="86"/>
      <c r="F295" s="86"/>
      <c r="G295" s="86"/>
      <c r="H295" s="86"/>
      <c r="I295" s="86"/>
      <c r="J295" s="86"/>
      <c r="K295" s="86"/>
      <c r="L295" s="86"/>
      <c r="M295" s="86"/>
      <c r="N295" s="86"/>
      <c r="O295" s="86"/>
      <c r="P295" s="86"/>
      <c r="Q295" s="86"/>
      <c r="R295" s="86"/>
      <c r="S295" s="86"/>
      <c r="T295" s="86"/>
      <c r="U295" s="86"/>
      <c r="V295" s="86"/>
      <c r="W295" s="86"/>
      <c r="X295" s="86"/>
    </row>
    <row r="296" spans="3:24">
      <c r="C296" s="86"/>
      <c r="D296" s="86"/>
      <c r="E296" s="86"/>
      <c r="F296" s="86"/>
      <c r="G296" s="86"/>
      <c r="H296" s="86"/>
      <c r="I296" s="86"/>
      <c r="J296" s="86"/>
      <c r="K296" s="86"/>
      <c r="L296" s="86"/>
      <c r="M296" s="86"/>
      <c r="N296" s="86"/>
      <c r="O296" s="86"/>
      <c r="P296" s="86"/>
      <c r="Q296" s="86"/>
      <c r="R296" s="86"/>
      <c r="S296" s="86"/>
      <c r="T296" s="86"/>
      <c r="U296" s="86"/>
      <c r="V296" s="86"/>
      <c r="W296" s="86"/>
      <c r="X296" s="86"/>
    </row>
    <row r="297" spans="3:24">
      <c r="C297" s="86"/>
      <c r="D297" s="86"/>
      <c r="E297" s="86"/>
      <c r="F297" s="86"/>
      <c r="G297" s="86"/>
      <c r="H297" s="86"/>
      <c r="I297" s="86"/>
      <c r="J297" s="86"/>
      <c r="K297" s="86"/>
      <c r="L297" s="86"/>
      <c r="M297" s="86"/>
      <c r="N297" s="86"/>
      <c r="O297" s="86"/>
      <c r="P297" s="86"/>
      <c r="Q297" s="86"/>
      <c r="R297" s="86"/>
      <c r="S297" s="86"/>
      <c r="T297" s="86"/>
      <c r="U297" s="86"/>
      <c r="V297" s="86"/>
      <c r="W297" s="86"/>
      <c r="X297" s="86"/>
    </row>
    <row r="298" spans="3:24">
      <c r="C298" s="86"/>
      <c r="D298" s="86"/>
      <c r="E298" s="86"/>
      <c r="F298" s="86"/>
      <c r="G298" s="86"/>
      <c r="H298" s="86"/>
      <c r="I298" s="86"/>
      <c r="J298" s="86"/>
      <c r="K298" s="86"/>
      <c r="L298" s="86"/>
      <c r="M298" s="86"/>
      <c r="N298" s="86"/>
      <c r="O298" s="86"/>
      <c r="P298" s="86"/>
      <c r="Q298" s="86"/>
      <c r="R298" s="86"/>
      <c r="S298" s="86"/>
      <c r="T298" s="86"/>
      <c r="U298" s="86"/>
      <c r="V298" s="86"/>
      <c r="W298" s="86"/>
      <c r="X298" s="86"/>
    </row>
    <row r="299" spans="3:24">
      <c r="C299" s="86"/>
      <c r="D299" s="86"/>
      <c r="E299" s="86"/>
      <c r="F299" s="86"/>
      <c r="G299" s="86"/>
      <c r="H299" s="86"/>
      <c r="I299" s="86"/>
      <c r="J299" s="86"/>
      <c r="K299" s="86"/>
      <c r="L299" s="86"/>
      <c r="M299" s="86"/>
      <c r="N299" s="86"/>
      <c r="O299" s="86"/>
      <c r="P299" s="86"/>
      <c r="Q299" s="86"/>
      <c r="R299" s="86"/>
      <c r="S299" s="86"/>
      <c r="T299" s="86"/>
      <c r="U299" s="86"/>
      <c r="V299" s="86"/>
      <c r="W299" s="86"/>
      <c r="X299" s="86"/>
    </row>
    <row r="300" spans="3:24">
      <c r="C300" s="86"/>
      <c r="D300" s="86"/>
      <c r="E300" s="86"/>
      <c r="F300" s="86"/>
      <c r="G300" s="86"/>
      <c r="H300" s="86"/>
      <c r="I300" s="86"/>
      <c r="J300" s="86"/>
      <c r="K300" s="86"/>
      <c r="L300" s="86"/>
      <c r="M300" s="86"/>
      <c r="N300" s="86"/>
      <c r="O300" s="86"/>
      <c r="P300" s="86"/>
      <c r="Q300" s="86"/>
      <c r="R300" s="86"/>
      <c r="S300" s="86"/>
      <c r="T300" s="86"/>
      <c r="U300" s="86"/>
      <c r="V300" s="86"/>
      <c r="W300" s="86"/>
      <c r="X300" s="86"/>
    </row>
    <row r="301" spans="3:24">
      <c r="C301" s="86"/>
      <c r="D301" s="86"/>
      <c r="E301" s="86"/>
      <c r="F301" s="86"/>
      <c r="G301" s="86"/>
      <c r="H301" s="86"/>
      <c r="I301" s="86"/>
      <c r="J301" s="86"/>
      <c r="K301" s="86"/>
      <c r="L301" s="86"/>
      <c r="M301" s="86"/>
      <c r="N301" s="86"/>
      <c r="O301" s="86"/>
      <c r="P301" s="86"/>
      <c r="Q301" s="86"/>
      <c r="R301" s="86"/>
      <c r="S301" s="86"/>
      <c r="T301" s="86"/>
      <c r="U301" s="86"/>
      <c r="V301" s="86"/>
      <c r="W301" s="86"/>
      <c r="X301" s="86"/>
    </row>
    <row r="302" spans="3:24">
      <c r="C302" s="86"/>
      <c r="D302" s="86"/>
      <c r="E302" s="86"/>
      <c r="F302" s="86"/>
      <c r="G302" s="86"/>
      <c r="H302" s="86"/>
      <c r="I302" s="86"/>
      <c r="J302" s="86"/>
      <c r="K302" s="86"/>
      <c r="L302" s="86"/>
      <c r="M302" s="86"/>
      <c r="N302" s="86"/>
      <c r="O302" s="86"/>
      <c r="P302" s="86"/>
      <c r="Q302" s="86"/>
      <c r="R302" s="86"/>
      <c r="S302" s="86"/>
      <c r="T302" s="86"/>
      <c r="U302" s="86"/>
      <c r="V302" s="86"/>
      <c r="W302" s="86"/>
      <c r="X302" s="86"/>
    </row>
    <row r="303" spans="3:24">
      <c r="C303" s="86"/>
      <c r="D303" s="86"/>
      <c r="E303" s="86"/>
      <c r="F303" s="86"/>
      <c r="G303" s="86"/>
      <c r="H303" s="86"/>
      <c r="I303" s="86"/>
      <c r="J303" s="86"/>
      <c r="K303" s="86"/>
      <c r="L303" s="86"/>
      <c r="M303" s="86"/>
      <c r="N303" s="86"/>
      <c r="O303" s="86"/>
      <c r="P303" s="86"/>
      <c r="Q303" s="86"/>
      <c r="R303" s="86"/>
      <c r="S303" s="86"/>
      <c r="T303" s="86"/>
      <c r="U303" s="86"/>
      <c r="V303" s="86"/>
      <c r="W303" s="86"/>
      <c r="X303" s="86"/>
    </row>
    <row r="304" spans="3:24">
      <c r="C304" s="86"/>
      <c r="D304" s="86"/>
      <c r="E304" s="86"/>
      <c r="F304" s="86"/>
      <c r="G304" s="86"/>
      <c r="H304" s="86"/>
      <c r="I304" s="86"/>
      <c r="J304" s="86"/>
      <c r="K304" s="86"/>
      <c r="L304" s="86"/>
      <c r="M304" s="86"/>
      <c r="N304" s="86"/>
      <c r="O304" s="86"/>
      <c r="P304" s="86"/>
      <c r="Q304" s="86"/>
      <c r="R304" s="86"/>
      <c r="S304" s="86"/>
      <c r="T304" s="86"/>
      <c r="U304" s="86"/>
      <c r="V304" s="86"/>
      <c r="W304" s="86"/>
      <c r="X304" s="86"/>
    </row>
    <row r="305" spans="3:24">
      <c r="C305" s="86"/>
      <c r="D305" s="86"/>
      <c r="E305" s="86"/>
      <c r="F305" s="86"/>
      <c r="G305" s="86"/>
      <c r="H305" s="86"/>
      <c r="I305" s="86"/>
      <c r="J305" s="86"/>
      <c r="K305" s="86"/>
      <c r="L305" s="86"/>
      <c r="M305" s="86"/>
      <c r="N305" s="86"/>
      <c r="O305" s="86"/>
      <c r="P305" s="86"/>
      <c r="Q305" s="86"/>
      <c r="R305" s="86"/>
      <c r="S305" s="86"/>
      <c r="T305" s="86"/>
      <c r="U305" s="86"/>
      <c r="V305" s="86"/>
      <c r="W305" s="86"/>
      <c r="X305" s="86"/>
    </row>
    <row r="306" spans="3:24">
      <c r="C306" s="86"/>
      <c r="D306" s="86"/>
      <c r="E306" s="86"/>
      <c r="F306" s="86"/>
      <c r="G306" s="86"/>
      <c r="H306" s="86"/>
      <c r="I306" s="86"/>
      <c r="J306" s="86"/>
      <c r="K306" s="86"/>
      <c r="L306" s="86"/>
      <c r="M306" s="86"/>
      <c r="N306" s="86"/>
      <c r="O306" s="86"/>
      <c r="P306" s="86"/>
      <c r="Q306" s="86"/>
      <c r="R306" s="86"/>
      <c r="S306" s="86"/>
      <c r="T306" s="86"/>
      <c r="U306" s="86"/>
      <c r="V306" s="86"/>
      <c r="W306" s="86"/>
      <c r="X306" s="86"/>
    </row>
    <row r="307" spans="3:24">
      <c r="C307" s="86"/>
      <c r="D307" s="86"/>
      <c r="E307" s="86"/>
      <c r="F307" s="86"/>
      <c r="G307" s="86"/>
      <c r="H307" s="86"/>
      <c r="I307" s="86"/>
      <c r="J307" s="86"/>
      <c r="K307" s="86"/>
      <c r="L307" s="86"/>
      <c r="M307" s="86"/>
      <c r="N307" s="86"/>
      <c r="O307" s="86"/>
      <c r="P307" s="86"/>
      <c r="Q307" s="86"/>
      <c r="R307" s="86"/>
      <c r="S307" s="86"/>
      <c r="T307" s="86"/>
      <c r="U307" s="86"/>
      <c r="V307" s="86"/>
      <c r="W307" s="86"/>
      <c r="X307" s="86"/>
    </row>
    <row r="308" spans="3:24">
      <c r="C308" s="86"/>
      <c r="D308" s="86"/>
      <c r="E308" s="86"/>
      <c r="F308" s="86"/>
      <c r="G308" s="86"/>
      <c r="H308" s="86"/>
      <c r="I308" s="86"/>
      <c r="J308" s="86"/>
      <c r="K308" s="86"/>
      <c r="L308" s="86"/>
      <c r="M308" s="86"/>
      <c r="N308" s="86"/>
      <c r="O308" s="86"/>
      <c r="P308" s="86"/>
      <c r="Q308" s="86"/>
      <c r="R308" s="86"/>
      <c r="S308" s="86"/>
      <c r="T308" s="86"/>
      <c r="U308" s="86"/>
      <c r="V308" s="86"/>
      <c r="W308" s="86"/>
      <c r="X308" s="86"/>
    </row>
    <row r="309" spans="3:24">
      <c r="C309" s="86"/>
      <c r="D309" s="86"/>
      <c r="E309" s="86"/>
      <c r="F309" s="86"/>
      <c r="G309" s="86"/>
      <c r="H309" s="86"/>
      <c r="I309" s="86"/>
      <c r="J309" s="86"/>
      <c r="K309" s="86"/>
      <c r="L309" s="86"/>
      <c r="M309" s="86"/>
      <c r="N309" s="86"/>
      <c r="O309" s="86"/>
      <c r="P309" s="86"/>
      <c r="Q309" s="86"/>
      <c r="R309" s="86"/>
      <c r="S309" s="86"/>
      <c r="T309" s="86"/>
      <c r="U309" s="86"/>
      <c r="V309" s="86"/>
      <c r="W309" s="86"/>
      <c r="X309" s="86"/>
    </row>
    <row r="310" spans="3:24">
      <c r="C310" s="86"/>
      <c r="D310" s="86"/>
      <c r="E310" s="86"/>
      <c r="F310" s="86"/>
      <c r="G310" s="86"/>
      <c r="H310" s="86"/>
      <c r="I310" s="86"/>
      <c r="J310" s="86"/>
      <c r="K310" s="86"/>
      <c r="L310" s="86"/>
      <c r="M310" s="86"/>
      <c r="N310" s="86"/>
      <c r="O310" s="86"/>
      <c r="P310" s="86"/>
      <c r="Q310" s="86"/>
      <c r="R310" s="86"/>
      <c r="S310" s="86"/>
      <c r="T310" s="86"/>
      <c r="U310" s="86"/>
      <c r="V310" s="86"/>
      <c r="W310" s="86"/>
      <c r="X310" s="86"/>
    </row>
    <row r="311" spans="3:24">
      <c r="C311" s="86"/>
      <c r="D311" s="86"/>
      <c r="E311" s="86"/>
      <c r="F311" s="86"/>
      <c r="G311" s="86"/>
      <c r="H311" s="86"/>
      <c r="I311" s="86"/>
      <c r="J311" s="86"/>
      <c r="K311" s="86"/>
      <c r="L311" s="86"/>
      <c r="M311" s="86"/>
      <c r="N311" s="86"/>
      <c r="O311" s="86"/>
      <c r="P311" s="86"/>
      <c r="Q311" s="86"/>
      <c r="R311" s="86"/>
    </row>
    <row r="312" spans="3:24">
      <c r="C312" s="86"/>
      <c r="D312" s="86"/>
      <c r="E312" s="86"/>
      <c r="F312" s="86"/>
      <c r="G312" s="86"/>
      <c r="H312" s="86"/>
      <c r="I312" s="86"/>
      <c r="J312" s="86"/>
      <c r="K312" s="86"/>
      <c r="L312" s="86"/>
      <c r="M312" s="86"/>
      <c r="N312" s="86"/>
      <c r="O312" s="86"/>
      <c r="P312" s="86"/>
      <c r="Q312" s="86"/>
      <c r="R312" s="86"/>
    </row>
    <row r="313" spans="3:24">
      <c r="C313" s="86"/>
      <c r="D313" s="86"/>
      <c r="E313" s="86"/>
      <c r="F313" s="86"/>
      <c r="G313" s="86"/>
      <c r="H313" s="86"/>
      <c r="I313" s="86"/>
      <c r="J313" s="86"/>
      <c r="K313" s="86"/>
      <c r="L313" s="86"/>
      <c r="M313" s="86"/>
      <c r="N313" s="86"/>
      <c r="O313" s="86"/>
      <c r="P313" s="86"/>
      <c r="Q313" s="86"/>
      <c r="R313" s="86"/>
    </row>
    <row r="314" spans="3:24">
      <c r="C314" s="86"/>
      <c r="D314" s="86"/>
      <c r="E314" s="86"/>
      <c r="F314" s="86"/>
      <c r="G314" s="86"/>
      <c r="H314" s="86"/>
      <c r="I314" s="86"/>
      <c r="J314" s="86"/>
      <c r="K314" s="86"/>
      <c r="L314" s="86"/>
      <c r="M314" s="86"/>
      <c r="N314" s="86"/>
      <c r="O314" s="86"/>
      <c r="P314" s="86"/>
      <c r="Q314" s="86"/>
      <c r="R314" s="86"/>
    </row>
    <row r="315" spans="3:24">
      <c r="C315" s="86"/>
      <c r="D315" s="86"/>
      <c r="E315" s="86"/>
      <c r="F315" s="86"/>
      <c r="G315" s="86"/>
      <c r="H315" s="86"/>
      <c r="I315" s="86"/>
      <c r="J315" s="86"/>
      <c r="K315" s="86"/>
      <c r="L315" s="86"/>
      <c r="M315" s="86"/>
      <c r="N315" s="86"/>
      <c r="O315" s="86"/>
      <c r="P315" s="86"/>
      <c r="Q315" s="86"/>
      <c r="R315" s="86"/>
    </row>
    <row r="316" spans="3:24">
      <c r="C316" s="86"/>
      <c r="D316" s="86"/>
      <c r="E316" s="86"/>
      <c r="F316" s="86"/>
      <c r="G316" s="86"/>
      <c r="H316" s="86"/>
      <c r="I316" s="86"/>
      <c r="J316" s="86"/>
      <c r="K316" s="86"/>
      <c r="L316" s="86"/>
      <c r="M316" s="86"/>
      <c r="N316" s="86"/>
      <c r="O316" s="86"/>
      <c r="P316" s="86"/>
      <c r="Q316" s="86"/>
      <c r="R316" s="86"/>
    </row>
    <row r="317" spans="3:24">
      <c r="C317" s="86"/>
      <c r="D317" s="86"/>
      <c r="E317" s="86"/>
      <c r="F317" s="86"/>
      <c r="G317" s="86"/>
      <c r="H317" s="86"/>
      <c r="I317" s="86"/>
      <c r="J317" s="86"/>
      <c r="K317" s="86"/>
      <c r="L317" s="86"/>
      <c r="M317" s="86"/>
      <c r="N317" s="86"/>
      <c r="O317" s="86"/>
      <c r="P317" s="86"/>
      <c r="Q317" s="86"/>
      <c r="R317" s="86"/>
    </row>
    <row r="318" spans="3:24">
      <c r="C318" s="86"/>
      <c r="D318" s="86"/>
      <c r="E318" s="86"/>
      <c r="F318" s="86"/>
      <c r="G318" s="86"/>
      <c r="H318" s="86"/>
      <c r="I318" s="86"/>
      <c r="J318" s="86"/>
      <c r="K318" s="86"/>
      <c r="L318" s="86"/>
      <c r="M318" s="86"/>
      <c r="N318" s="86"/>
      <c r="O318" s="86"/>
      <c r="P318" s="86"/>
      <c r="Q318" s="86"/>
      <c r="R318" s="86"/>
    </row>
  </sheetData>
  <mergeCells count="8">
    <mergeCell ref="C110:R110"/>
    <mergeCell ref="C111:R111"/>
    <mergeCell ref="C104:R104"/>
    <mergeCell ref="C105:R105"/>
    <mergeCell ref="C106:R106"/>
    <mergeCell ref="C107:R107"/>
    <mergeCell ref="C108:R108"/>
    <mergeCell ref="C109:R109"/>
  </mergeCells>
  <pageMargins left="0.45" right="0.2" top="0.5" bottom="0.5" header="0.3" footer="0.3"/>
  <pageSetup scale="59" orientation="landscape" r:id="rId1"/>
  <headerFooter>
    <oddHeader>&amp;L&amp;"-,Bold"MidAmerican Energy Company Attachment 1-1i&amp;REffective January 1, 2017</oddHeader>
    <oddFooter>&amp;L&amp;D&amp;T&amp;R&amp;Z&amp;F</oddFooter>
  </headerFooter>
  <rowBreaks count="1" manualBreakCount="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37"/>
  <sheetViews>
    <sheetView zoomScaleNormal="100" workbookViewId="0">
      <selection activeCell="O17" sqref="O17"/>
    </sheetView>
  </sheetViews>
  <sheetFormatPr defaultRowHeight="14.4"/>
  <cols>
    <col min="1" max="1" width="2.33203125" customWidth="1"/>
    <col min="2" max="2" width="3.6640625" customWidth="1"/>
    <col min="3" max="4" width="19.44140625" customWidth="1"/>
    <col min="5" max="5" width="4.5546875" customWidth="1"/>
    <col min="6" max="6" width="4.44140625" customWidth="1"/>
    <col min="7" max="7" width="21.44140625" customWidth="1"/>
    <col min="8" max="8" width="3.109375" customWidth="1"/>
    <col min="9" max="9" width="15.5546875" bestFit="1" customWidth="1"/>
  </cols>
  <sheetData>
    <row r="2" spans="2:7">
      <c r="B2" s="355" t="s">
        <v>278</v>
      </c>
      <c r="C2" s="355"/>
      <c r="D2" s="355"/>
      <c r="E2" s="355"/>
      <c r="F2" s="355"/>
      <c r="G2" s="355"/>
    </row>
    <row r="3" spans="2:7">
      <c r="B3" s="355" t="s">
        <v>254</v>
      </c>
      <c r="C3" s="355"/>
      <c r="D3" s="355"/>
      <c r="E3" s="355"/>
      <c r="F3" s="355"/>
      <c r="G3" s="355"/>
    </row>
    <row r="6" spans="2:7">
      <c r="C6" s="238" t="s">
        <v>147</v>
      </c>
      <c r="D6" s="263" t="s">
        <v>0</v>
      </c>
      <c r="G6" s="289" t="s">
        <v>375</v>
      </c>
    </row>
    <row r="7" spans="2:7" ht="15" thickBot="1">
      <c r="C7" s="107" t="s">
        <v>149</v>
      </c>
      <c r="D7" s="107" t="s">
        <v>299</v>
      </c>
      <c r="G7" s="107" t="s">
        <v>376</v>
      </c>
    </row>
    <row r="8" spans="2:7">
      <c r="C8" s="108" t="s">
        <v>151</v>
      </c>
      <c r="D8" s="303">
        <f>+AMIL!V92</f>
        <v>110575998</v>
      </c>
      <c r="E8" s="304"/>
      <c r="F8" s="304"/>
      <c r="G8" s="305">
        <f>+AMIL!E93</f>
        <v>119285956</v>
      </c>
    </row>
    <row r="9" spans="2:7">
      <c r="C9" s="108" t="s">
        <v>152</v>
      </c>
      <c r="D9" s="243">
        <f>+AMMO!V92</f>
        <v>0</v>
      </c>
      <c r="E9" s="304"/>
      <c r="F9" s="304"/>
      <c r="G9" s="305">
        <f>+AMMO!E93</f>
        <v>0</v>
      </c>
    </row>
    <row r="10" spans="2:7">
      <c r="C10" s="108" t="s">
        <v>153</v>
      </c>
      <c r="D10" s="243">
        <f>+ATC!W94</f>
        <v>38465281</v>
      </c>
      <c r="E10" s="304"/>
      <c r="F10" s="304"/>
      <c r="G10" s="305">
        <f>+ATC!E95</f>
        <v>175261048</v>
      </c>
    </row>
    <row r="11" spans="2:7">
      <c r="C11" s="113" t="s">
        <v>297</v>
      </c>
      <c r="D11" s="243">
        <f>+CMMPA!W83</f>
        <v>28056667</v>
      </c>
      <c r="E11" s="304"/>
      <c r="F11" s="304"/>
      <c r="G11" s="305">
        <f>+CMMPA!E84</f>
        <v>28056667</v>
      </c>
    </row>
    <row r="12" spans="2:7">
      <c r="C12" s="108" t="s">
        <v>282</v>
      </c>
      <c r="D12" s="243">
        <f>+ATXI!W97</f>
        <v>721393054</v>
      </c>
      <c r="E12" s="304"/>
      <c r="F12" s="304"/>
      <c r="G12" s="305">
        <f>+ATXI!E98</f>
        <v>1227666024</v>
      </c>
    </row>
    <row r="13" spans="2:7">
      <c r="C13" s="108" t="s">
        <v>255</v>
      </c>
      <c r="D13" s="243">
        <f>+DEI!V92</f>
        <v>0</v>
      </c>
      <c r="E13" s="304"/>
      <c r="F13" s="304"/>
      <c r="G13" s="305">
        <f>+DEI!E93</f>
        <v>0</v>
      </c>
    </row>
    <row r="14" spans="2:7">
      <c r="C14" s="108" t="s">
        <v>154</v>
      </c>
      <c r="D14" s="243"/>
      <c r="E14" s="304"/>
      <c r="F14" s="304"/>
      <c r="G14" s="305"/>
    </row>
    <row r="15" spans="2:7">
      <c r="C15" s="108" t="s">
        <v>155</v>
      </c>
      <c r="D15" s="243"/>
      <c r="E15" s="304"/>
      <c r="F15" s="304"/>
      <c r="G15" s="305"/>
    </row>
    <row r="16" spans="2:7">
      <c r="C16" s="108" t="s">
        <v>156</v>
      </c>
      <c r="D16" s="243">
        <f>DPC!W91</f>
        <v>0</v>
      </c>
      <c r="E16" s="304"/>
      <c r="F16" s="304"/>
      <c r="G16" s="305">
        <f>DPC!E92</f>
        <v>0</v>
      </c>
    </row>
    <row r="17" spans="3:7">
      <c r="C17" s="108" t="s">
        <v>157</v>
      </c>
      <c r="D17" s="243">
        <f>+GRE!Y96</f>
        <v>125151311</v>
      </c>
      <c r="E17" s="304"/>
      <c r="F17" s="304"/>
      <c r="G17" s="305">
        <f>+GRE!E97</f>
        <v>120502959</v>
      </c>
    </row>
    <row r="18" spans="3:7">
      <c r="C18" s="108" t="s">
        <v>158</v>
      </c>
      <c r="D18" s="243"/>
      <c r="E18" s="304"/>
      <c r="F18" s="304"/>
      <c r="G18" s="305"/>
    </row>
    <row r="19" spans="3:7">
      <c r="C19" s="108" t="s">
        <v>159</v>
      </c>
      <c r="D19" s="243"/>
      <c r="E19" s="304"/>
      <c r="F19" s="304"/>
      <c r="G19" s="305"/>
    </row>
    <row r="20" spans="3:7">
      <c r="C20" s="108" t="s">
        <v>160</v>
      </c>
      <c r="D20" s="243">
        <f>+ITC!V92</f>
        <v>501165187</v>
      </c>
      <c r="E20" s="304"/>
      <c r="F20" s="304"/>
      <c r="G20" s="305">
        <f>+ITC!E93</f>
        <v>501165187</v>
      </c>
    </row>
    <row r="21" spans="3:7">
      <c r="C21" s="108" t="s">
        <v>161</v>
      </c>
      <c r="D21" s="243">
        <f>+ITCM!V92</f>
        <v>331862439</v>
      </c>
      <c r="E21" s="304"/>
      <c r="F21" s="304"/>
      <c r="G21" s="305">
        <f>+ITCM!E93</f>
        <v>331862439</v>
      </c>
    </row>
    <row r="22" spans="3:7">
      <c r="C22" s="108" t="s">
        <v>162</v>
      </c>
      <c r="D22" s="243">
        <f>+METC!V92</f>
        <v>377946</v>
      </c>
      <c r="E22" s="304"/>
      <c r="F22" s="304"/>
      <c r="G22" s="305">
        <f>+METC!E93</f>
        <v>377946</v>
      </c>
    </row>
    <row r="23" spans="3:7">
      <c r="C23" s="108" t="s">
        <v>256</v>
      </c>
      <c r="D23" s="243"/>
      <c r="E23" s="304"/>
      <c r="F23" s="304"/>
      <c r="G23" s="305"/>
    </row>
    <row r="24" spans="3:7">
      <c r="C24" s="108" t="s">
        <v>164</v>
      </c>
      <c r="D24" s="243">
        <f>+MDU!V92</f>
        <v>0</v>
      </c>
      <c r="E24" s="304"/>
      <c r="F24" s="304"/>
      <c r="G24" s="305">
        <f>+MDU!E93</f>
        <v>94949466</v>
      </c>
    </row>
    <row r="25" spans="3:7">
      <c r="C25" s="108" t="s">
        <v>163</v>
      </c>
      <c r="D25" s="243">
        <f>+MEC!V92</f>
        <v>426410243</v>
      </c>
      <c r="E25" s="304"/>
      <c r="F25" s="304"/>
      <c r="G25" s="305">
        <f>+MEC!E93</f>
        <v>450571697</v>
      </c>
    </row>
    <row r="26" spans="3:7">
      <c r="C26" s="108" t="s">
        <v>165</v>
      </c>
      <c r="D26" s="243"/>
      <c r="E26" s="304"/>
      <c r="F26" s="304"/>
      <c r="G26" s="305"/>
    </row>
    <row r="27" spans="3:7">
      <c r="C27" s="108" t="s">
        <v>166</v>
      </c>
      <c r="D27" s="243"/>
      <c r="E27" s="304"/>
      <c r="F27" s="304"/>
      <c r="G27" s="305"/>
    </row>
    <row r="28" spans="3:7">
      <c r="C28" s="108" t="s">
        <v>210</v>
      </c>
      <c r="D28" s="243">
        <f>+MRES!W92</f>
        <v>37155406</v>
      </c>
      <c r="E28" s="304"/>
      <c r="F28" s="304"/>
      <c r="G28" s="305">
        <f>+MRES!E93</f>
        <v>37155406</v>
      </c>
    </row>
    <row r="29" spans="3:7">
      <c r="C29" s="108" t="s">
        <v>167</v>
      </c>
      <c r="D29" s="243">
        <f>+NIPS!V92</f>
        <v>11914548</v>
      </c>
      <c r="E29" s="304"/>
      <c r="F29" s="304"/>
      <c r="G29" s="305">
        <f>+NIPS!E93</f>
        <v>417147729</v>
      </c>
    </row>
    <row r="30" spans="3:7">
      <c r="C30" s="108" t="s">
        <v>168</v>
      </c>
      <c r="D30" s="243">
        <f>+NSP!V92</f>
        <v>471831067</v>
      </c>
      <c r="E30" s="304"/>
      <c r="F30" s="304"/>
      <c r="G30" s="305">
        <f>+NSP!E93</f>
        <v>438283437</v>
      </c>
    </row>
    <row r="31" spans="3:7">
      <c r="C31" s="108" t="s">
        <v>169</v>
      </c>
      <c r="D31" s="243">
        <f>+OTP!V92</f>
        <v>32608879</v>
      </c>
      <c r="E31" s="304"/>
      <c r="F31" s="304"/>
      <c r="G31" s="305">
        <f>+OTP!E93</f>
        <v>170948028</v>
      </c>
    </row>
    <row r="32" spans="3:7">
      <c r="C32" s="108" t="s">
        <v>170</v>
      </c>
      <c r="D32" s="243"/>
      <c r="E32" s="304"/>
      <c r="F32" s="304"/>
      <c r="G32" s="305"/>
    </row>
    <row r="33" spans="3:9">
      <c r="C33" s="108" t="s">
        <v>257</v>
      </c>
      <c r="D33" s="243"/>
      <c r="E33" s="304"/>
      <c r="F33" s="304"/>
      <c r="G33" s="305"/>
    </row>
    <row r="34" spans="3:9">
      <c r="C34" s="108" t="s">
        <v>258</v>
      </c>
      <c r="D34" s="242"/>
      <c r="G34" s="290"/>
    </row>
    <row r="35" spans="3:9">
      <c r="C35" s="113" t="s">
        <v>498</v>
      </c>
      <c r="D35" s="303">
        <f>WPPI!X97</f>
        <v>0</v>
      </c>
      <c r="E35" s="304"/>
      <c r="F35" s="304"/>
      <c r="G35" s="351">
        <f>WPPI!E98</f>
        <v>0</v>
      </c>
      <c r="I35" s="214"/>
    </row>
    <row r="36" spans="3:9" ht="15" thickBot="1">
      <c r="C36" s="113" t="s">
        <v>173</v>
      </c>
      <c r="D36" s="244">
        <f>SUM(D8:D35)</f>
        <v>2836968026</v>
      </c>
      <c r="G36" s="244">
        <f>SUM(G8:G35)</f>
        <v>4113233989</v>
      </c>
      <c r="I36" s="241"/>
    </row>
    <row r="37" spans="3:9" ht="15" thickTop="1"/>
  </sheetData>
  <mergeCells count="2">
    <mergeCell ref="B2:G2"/>
    <mergeCell ref="B3:G3"/>
  </mergeCells>
  <pageMargins left="0.45" right="0.2" top="0.5" bottom="0.5" header="0.3" footer="0.3"/>
  <pageSetup scale="59" orientation="landscape" r:id="rId1"/>
  <headerFooter>
    <oddHeader>&amp;L&amp;"-,Bold"MidAmerican Energy Company Attachment 1-1i&amp;REffective January 1, 2017</oddHeader>
    <oddFooter>&amp;L&amp;D&amp;T&amp;R&amp;Z&amp;F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307"/>
  <sheetViews>
    <sheetView topLeftCell="B1" zoomScale="70" zoomScaleNormal="70" workbookViewId="0">
      <selection activeCell="O17" sqref="O17"/>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6.10937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5.88671875" style="1" customWidth="1"/>
    <col min="18" max="18" width="17.88671875" style="1" customWidth="1"/>
    <col min="19" max="19" width="2.44140625" style="1" customWidth="1"/>
    <col min="20" max="20" width="16.6640625" style="1" customWidth="1"/>
    <col min="21" max="21" width="9.109375" style="1"/>
    <col min="22" max="22" width="24.44140625" style="1" bestFit="1" customWidth="1"/>
    <col min="23" max="16384" width="9.109375" style="1"/>
  </cols>
  <sheetData>
    <row r="1" spans="1:69">
      <c r="R1" s="2"/>
    </row>
    <row r="2" spans="1:69">
      <c r="R2" s="2"/>
    </row>
    <row r="4" spans="1:69" ht="15.6">
      <c r="R4" s="213" t="s">
        <v>0</v>
      </c>
    </row>
    <row r="5" spans="1:69" ht="15.6">
      <c r="C5" s="3" t="s">
        <v>1</v>
      </c>
      <c r="D5" s="3"/>
      <c r="E5" s="3"/>
      <c r="F5" s="3"/>
      <c r="G5" s="3"/>
      <c r="H5" s="3"/>
      <c r="I5" s="3"/>
      <c r="J5" s="4" t="s">
        <v>2</v>
      </c>
      <c r="K5" s="4"/>
      <c r="L5" s="3"/>
      <c r="M5" s="3"/>
      <c r="N5" s="3"/>
      <c r="O5" s="5"/>
      <c r="Q5" s="6"/>
      <c r="R5" s="285" t="s">
        <v>500</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151</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2232201397</v>
      </c>
      <c r="K18" s="11"/>
      <c r="L18" s="194"/>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472</v>
      </c>
      <c r="I19" s="30"/>
      <c r="J19" s="32">
        <v>499111389</v>
      </c>
      <c r="K19" s="33"/>
      <c r="L19" s="194"/>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1733090008</v>
      </c>
      <c r="K20" s="35"/>
      <c r="L20" s="194"/>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J21" s="194"/>
      <c r="K21" s="194"/>
      <c r="L21" s="194"/>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49681835</v>
      </c>
      <c r="K23" s="11"/>
      <c r="L23" s="194"/>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59336832</v>
      </c>
      <c r="K24" s="11"/>
      <c r="L24" s="194"/>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1703652</v>
      </c>
      <c r="K25" s="11"/>
      <c r="L25" s="194"/>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23725630</v>
      </c>
      <c r="K26" s="33"/>
      <c r="L26" s="194"/>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33907550</v>
      </c>
      <c r="K27" s="11"/>
      <c r="L27" s="194"/>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L28" s="194"/>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v>4</v>
      </c>
      <c r="C29" s="27" t="s">
        <v>39</v>
      </c>
      <c r="D29" s="27"/>
      <c r="E29" s="27"/>
      <c r="F29" s="27"/>
      <c r="G29" s="21"/>
      <c r="H29" s="30" t="s">
        <v>40</v>
      </c>
      <c r="I29" s="30"/>
      <c r="J29" s="36">
        <f>IF(J27=0,0,J27/J19)</f>
        <v>6.7935837064218949E-2</v>
      </c>
      <c r="K29" s="36"/>
      <c r="L29" s="37">
        <f>J29</f>
        <v>6.7935837064218949E-2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L30" s="194"/>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L31" s="194"/>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197"/>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15774285</v>
      </c>
      <c r="K33" s="38"/>
      <c r="L33" s="197"/>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7.0666943498915837E-3</v>
      </c>
      <c r="K34" s="38"/>
      <c r="L34" s="197">
        <f>J34</f>
        <v>7.0666943498915837E-3</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197"/>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5228898</v>
      </c>
      <c r="K37" s="11"/>
      <c r="L37" s="194"/>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2.3424848703291084E-3</v>
      </c>
      <c r="K38" s="38"/>
      <c r="L38" s="197">
        <f>J38</f>
        <v>2.3424848703291084E-3</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197"/>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t="s">
        <v>56</v>
      </c>
      <c r="C41" s="21" t="s">
        <v>57</v>
      </c>
      <c r="D41" s="21"/>
      <c r="E41" s="21"/>
      <c r="F41" s="21"/>
      <c r="G41" s="21"/>
      <c r="H41" s="30" t="s">
        <v>58</v>
      </c>
      <c r="I41" s="30"/>
      <c r="J41" s="31">
        <v>2738849</v>
      </c>
      <c r="K41" s="11"/>
      <c r="L41" s="194"/>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4" t="s">
        <v>59</v>
      </c>
      <c r="C42" s="21" t="s">
        <v>60</v>
      </c>
      <c r="D42" s="21"/>
      <c r="E42" s="21"/>
      <c r="F42" s="21"/>
      <c r="G42" s="21"/>
      <c r="H42" s="30" t="s">
        <v>61</v>
      </c>
      <c r="I42" s="30"/>
      <c r="J42" s="38">
        <f>IF(J41=0,0,J41/J18)</f>
        <v>1.2269721736044589E-3</v>
      </c>
      <c r="K42" s="38"/>
      <c r="L42" s="197">
        <f>J42</f>
        <v>1.2269721736044589E-3</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1.0636151393825151E-2</v>
      </c>
      <c r="K44" s="49"/>
      <c r="L44" s="49">
        <f>L34+L38+L42</f>
        <v>1.0636151393825151E-2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50884298</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2.9360447388835215E-2</v>
      </c>
      <c r="K48" s="38"/>
      <c r="L48" s="197">
        <f>J48</f>
        <v>2.9360447388835215E-2</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J50" s="194"/>
      <c r="K50" s="194"/>
      <c r="L50" s="194"/>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111915393</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6.4575638012679598E-2</v>
      </c>
      <c r="K52" s="54"/>
      <c r="L52" s="197">
        <f>J52</f>
        <v>6.4575638012679598E-2</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9.393608540151481E-2</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J55" s="194"/>
      <c r="K55" s="194"/>
      <c r="L55" s="194"/>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3"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12/31/2017</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43" t="str">
        <f>J8</f>
        <v>AMIL</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6"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469</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2"/>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3" t="s">
        <v>20</v>
      </c>
      <c r="B72" s="194"/>
      <c r="C72" s="219" t="s">
        <v>229</v>
      </c>
      <c r="D72" s="207" t="s">
        <v>385</v>
      </c>
      <c r="E72" s="196">
        <v>0</v>
      </c>
      <c r="F72" s="196">
        <v>0</v>
      </c>
      <c r="G72" s="197">
        <f>$L$29</f>
        <v>6.7935837064218949E-2</v>
      </c>
      <c r="H72" s="198">
        <f>F72*G72</f>
        <v>0</v>
      </c>
      <c r="I72" s="197">
        <f>$L$44</f>
        <v>1.0636151393825151E-2</v>
      </c>
      <c r="J72" s="194">
        <f>E72*I72</f>
        <v>0</v>
      </c>
      <c r="K72" s="199">
        <f>H72+J72</f>
        <v>0</v>
      </c>
      <c r="L72" s="198">
        <f>E72-F72</f>
        <v>0</v>
      </c>
      <c r="M72" s="197">
        <f>$L$54</f>
        <v>9.393608540151481E-2</v>
      </c>
      <c r="N72" s="208">
        <f>L72*M72</f>
        <v>0</v>
      </c>
      <c r="O72" s="196">
        <v>0</v>
      </c>
      <c r="P72" s="209">
        <f>K72+N72+O72</f>
        <v>0</v>
      </c>
      <c r="Q72" s="210">
        <v>-784876</v>
      </c>
      <c r="R72" s="211">
        <f>P72+Q72</f>
        <v>-784876</v>
      </c>
      <c r="S72" s="86"/>
      <c r="T72" s="86"/>
      <c r="U72" s="86"/>
      <c r="V72" s="247">
        <v>0</v>
      </c>
      <c r="W72" s="86"/>
      <c r="X72" s="86"/>
      <c r="Y72" s="86"/>
    </row>
    <row r="73" spans="1:69" ht="15.6">
      <c r="A73" s="193" t="s">
        <v>126</v>
      </c>
      <c r="B73" s="194"/>
      <c r="C73" s="219" t="s">
        <v>229</v>
      </c>
      <c r="D73" s="207" t="s">
        <v>428</v>
      </c>
      <c r="E73" s="196">
        <v>46234771</v>
      </c>
      <c r="F73" s="196">
        <v>676672</v>
      </c>
      <c r="G73" s="197">
        <f t="shared" ref="G73:G81" si="0">$L$29</f>
        <v>6.7935837064218949E-2</v>
      </c>
      <c r="H73" s="198">
        <f>F73*G73</f>
        <v>45970.278737919165</v>
      </c>
      <c r="I73" s="197">
        <f t="shared" ref="I73:I81" si="1">$L$44</f>
        <v>1.0636151393825151E-2</v>
      </c>
      <c r="J73" s="194">
        <f>E73*I73</f>
        <v>491760.0240148367</v>
      </c>
      <c r="K73" s="199">
        <f>H73+J73</f>
        <v>537730.30275275582</v>
      </c>
      <c r="L73" s="198">
        <f>E73-F73</f>
        <v>45558099</v>
      </c>
      <c r="M73" s="197">
        <f t="shared" ref="M73:M81" si="2">$L$54</f>
        <v>9.393608540151481E-2</v>
      </c>
      <c r="N73" s="208">
        <f>L73*M73</f>
        <v>4279549.4783946667</v>
      </c>
      <c r="O73" s="196">
        <v>686407</v>
      </c>
      <c r="P73" s="209">
        <f>K73+N73+O73</f>
        <v>5503686.7811474223</v>
      </c>
      <c r="Q73" s="210">
        <v>220209</v>
      </c>
      <c r="R73" s="211">
        <f>P73+Q73</f>
        <v>5723895.7811474223</v>
      </c>
      <c r="S73" s="86"/>
      <c r="T73" s="86"/>
      <c r="U73" s="86"/>
      <c r="V73" s="247">
        <f t="shared" ref="V73:V81" si="3">+E73</f>
        <v>46234771</v>
      </c>
      <c r="W73" s="86"/>
      <c r="X73" s="86"/>
      <c r="Y73" s="86"/>
    </row>
    <row r="74" spans="1:69" ht="15.6">
      <c r="A74" s="193" t="s">
        <v>127</v>
      </c>
      <c r="B74" s="194"/>
      <c r="C74" s="219" t="s">
        <v>229</v>
      </c>
      <c r="D74" s="207" t="s">
        <v>386</v>
      </c>
      <c r="E74" s="196">
        <v>0</v>
      </c>
      <c r="F74" s="196">
        <v>0</v>
      </c>
      <c r="G74" s="197">
        <f t="shared" si="0"/>
        <v>6.7935837064218949E-2</v>
      </c>
      <c r="H74" s="198">
        <f>F74*G74</f>
        <v>0</v>
      </c>
      <c r="I74" s="197">
        <f t="shared" si="1"/>
        <v>1.0636151393825151E-2</v>
      </c>
      <c r="J74" s="194">
        <f>E74*I74</f>
        <v>0</v>
      </c>
      <c r="K74" s="199">
        <f>H74+J74</f>
        <v>0</v>
      </c>
      <c r="L74" s="198">
        <f>E74-F74</f>
        <v>0</v>
      </c>
      <c r="M74" s="197">
        <f t="shared" si="2"/>
        <v>9.393608540151481E-2</v>
      </c>
      <c r="N74" s="208">
        <f>L74*M74</f>
        <v>0</v>
      </c>
      <c r="O74" s="196">
        <v>0</v>
      </c>
      <c r="P74" s="209">
        <f>K74+N74+O74</f>
        <v>0</v>
      </c>
      <c r="Q74" s="212">
        <v>-119412</v>
      </c>
      <c r="R74" s="211">
        <f>P74+Q74</f>
        <v>-119412</v>
      </c>
      <c r="S74" s="86"/>
      <c r="T74" s="86"/>
      <c r="U74" s="86"/>
      <c r="V74" s="247">
        <v>0</v>
      </c>
      <c r="W74" s="86"/>
      <c r="X74" s="86"/>
      <c r="Y74" s="86"/>
    </row>
    <row r="75" spans="1:69" ht="15.6">
      <c r="A75" s="193" t="s">
        <v>237</v>
      </c>
      <c r="B75" s="194"/>
      <c r="C75" s="219" t="s">
        <v>229</v>
      </c>
      <c r="D75" s="207" t="s">
        <v>429</v>
      </c>
      <c r="E75" s="196">
        <v>7434378</v>
      </c>
      <c r="F75" s="196">
        <v>200786</v>
      </c>
      <c r="G75" s="197">
        <f t="shared" si="0"/>
        <v>6.7935837064218949E-2</v>
      </c>
      <c r="H75" s="198">
        <f t="shared" ref="H75:H78" si="4">F75*G75</f>
        <v>13640.564980776266</v>
      </c>
      <c r="I75" s="197">
        <f t="shared" si="1"/>
        <v>1.0636151393825151E-2</v>
      </c>
      <c r="J75" s="194">
        <f t="shared" ref="J75:J78" si="5">E75*I75</f>
        <v>79073.169926923045</v>
      </c>
      <c r="K75" s="199">
        <f t="shared" ref="K75:K78" si="6">H75+J75</f>
        <v>92713.734907699312</v>
      </c>
      <c r="L75" s="198">
        <f t="shared" ref="L75:L78" si="7">E75-F75</f>
        <v>7233592</v>
      </c>
      <c r="M75" s="197">
        <f t="shared" si="2"/>
        <v>9.393608540151481E-2</v>
      </c>
      <c r="N75" s="208">
        <f t="shared" ref="N75:N78" si="8">L75*M75</f>
        <v>679495.31587171427</v>
      </c>
      <c r="O75" s="196">
        <v>129540</v>
      </c>
      <c r="P75" s="209">
        <f t="shared" ref="P75:P78" si="9">K75+N75+O75</f>
        <v>901749.05077941355</v>
      </c>
      <c r="Q75" s="212">
        <v>171911</v>
      </c>
      <c r="R75" s="211">
        <f t="shared" ref="R75:R78" si="10">P75+Q75</f>
        <v>1073660.0507794134</v>
      </c>
      <c r="S75" s="86"/>
      <c r="T75" s="86"/>
      <c r="U75" s="86"/>
      <c r="V75" s="247">
        <f t="shared" si="3"/>
        <v>7434378</v>
      </c>
      <c r="W75" s="86"/>
      <c r="X75" s="86"/>
      <c r="Y75" s="86"/>
    </row>
    <row r="76" spans="1:69" ht="15.6">
      <c r="A76" s="193" t="s">
        <v>238</v>
      </c>
      <c r="B76" s="194"/>
      <c r="C76" s="219" t="s">
        <v>229</v>
      </c>
      <c r="D76" s="207" t="s">
        <v>387</v>
      </c>
      <c r="E76" s="196">
        <v>8709958</v>
      </c>
      <c r="F76" s="196">
        <v>0</v>
      </c>
      <c r="G76" s="197">
        <f t="shared" si="0"/>
        <v>6.7935837064218949E-2</v>
      </c>
      <c r="H76" s="198">
        <f t="shared" si="4"/>
        <v>0</v>
      </c>
      <c r="I76" s="197">
        <f t="shared" si="1"/>
        <v>1.0636151393825151E-2</v>
      </c>
      <c r="J76" s="194">
        <f t="shared" si="5"/>
        <v>92640.43192185853</v>
      </c>
      <c r="K76" s="199">
        <f t="shared" si="6"/>
        <v>92640.43192185853</v>
      </c>
      <c r="L76" s="198">
        <f t="shared" si="7"/>
        <v>8709958</v>
      </c>
      <c r="M76" s="197">
        <f t="shared" si="2"/>
        <v>9.393608540151481E-2</v>
      </c>
      <c r="N76" s="208">
        <f t="shared" si="8"/>
        <v>818179.35853160708</v>
      </c>
      <c r="O76" s="196">
        <v>0</v>
      </c>
      <c r="P76" s="209">
        <f t="shared" si="9"/>
        <v>910819.79045346566</v>
      </c>
      <c r="Q76" s="212">
        <v>-243831</v>
      </c>
      <c r="R76" s="211">
        <f t="shared" si="10"/>
        <v>666988.79045346566</v>
      </c>
      <c r="S76" s="86"/>
      <c r="T76" s="86"/>
      <c r="U76" s="86"/>
      <c r="V76" s="247">
        <v>0</v>
      </c>
      <c r="W76" s="86"/>
      <c r="X76" s="86"/>
      <c r="Y76" s="86"/>
    </row>
    <row r="77" spans="1:69" ht="15.6">
      <c r="A77" s="193" t="s">
        <v>239</v>
      </c>
      <c r="B77" s="194"/>
      <c r="C77" s="219" t="s">
        <v>229</v>
      </c>
      <c r="D77" s="207" t="s">
        <v>430</v>
      </c>
      <c r="E77" s="196">
        <v>33530161</v>
      </c>
      <c r="F77" s="196">
        <v>715926</v>
      </c>
      <c r="G77" s="197">
        <f t="shared" si="0"/>
        <v>6.7935837064218949E-2</v>
      </c>
      <c r="H77" s="198">
        <f t="shared" si="4"/>
        <v>48637.032086038016</v>
      </c>
      <c r="I77" s="197">
        <f t="shared" si="1"/>
        <v>1.0636151393825151E-2</v>
      </c>
      <c r="J77" s="194">
        <f t="shared" si="5"/>
        <v>356631.86865533172</v>
      </c>
      <c r="K77" s="199">
        <f t="shared" si="6"/>
        <v>405268.90074136975</v>
      </c>
      <c r="L77" s="198">
        <f t="shared" si="7"/>
        <v>32814235</v>
      </c>
      <c r="M77" s="197">
        <f t="shared" si="2"/>
        <v>9.393608540151481E-2</v>
      </c>
      <c r="N77" s="208">
        <f t="shared" si="8"/>
        <v>3082440.7813453763</v>
      </c>
      <c r="O77" s="196">
        <v>478805</v>
      </c>
      <c r="P77" s="209">
        <f t="shared" si="9"/>
        <v>3966514.6820867462</v>
      </c>
      <c r="Q77" s="212">
        <v>-121533</v>
      </c>
      <c r="R77" s="211">
        <f t="shared" si="10"/>
        <v>3844981.6820867462</v>
      </c>
      <c r="S77" s="86"/>
      <c r="T77" s="86"/>
      <c r="U77" s="86"/>
      <c r="V77" s="247">
        <f t="shared" si="3"/>
        <v>33530161</v>
      </c>
      <c r="W77" s="86"/>
      <c r="X77" s="86"/>
      <c r="Y77" s="86"/>
    </row>
    <row r="78" spans="1:69" ht="15.6">
      <c r="A78" s="193" t="s">
        <v>240</v>
      </c>
      <c r="B78" s="194"/>
      <c r="C78" s="219" t="s">
        <v>229</v>
      </c>
      <c r="D78" s="207" t="s">
        <v>388</v>
      </c>
      <c r="E78" s="196">
        <v>0</v>
      </c>
      <c r="F78" s="196">
        <v>0</v>
      </c>
      <c r="G78" s="197">
        <f t="shared" si="0"/>
        <v>6.7935837064218949E-2</v>
      </c>
      <c r="H78" s="198">
        <f t="shared" si="4"/>
        <v>0</v>
      </c>
      <c r="I78" s="197">
        <f t="shared" si="1"/>
        <v>1.0636151393825151E-2</v>
      </c>
      <c r="J78" s="194">
        <f t="shared" si="5"/>
        <v>0</v>
      </c>
      <c r="K78" s="199">
        <f t="shared" si="6"/>
        <v>0</v>
      </c>
      <c r="L78" s="198">
        <f t="shared" si="7"/>
        <v>0</v>
      </c>
      <c r="M78" s="197">
        <f t="shared" si="2"/>
        <v>9.393608540151481E-2</v>
      </c>
      <c r="N78" s="208">
        <f t="shared" si="8"/>
        <v>0</v>
      </c>
      <c r="O78" s="196">
        <v>0</v>
      </c>
      <c r="P78" s="209">
        <f t="shared" si="9"/>
        <v>0</v>
      </c>
      <c r="Q78" s="212">
        <v>-3640</v>
      </c>
      <c r="R78" s="211">
        <f t="shared" si="10"/>
        <v>-3640</v>
      </c>
      <c r="S78" s="86"/>
      <c r="T78" s="86"/>
      <c r="U78" s="86"/>
      <c r="V78" s="247">
        <v>0</v>
      </c>
      <c r="W78" s="86"/>
      <c r="X78" s="86"/>
      <c r="Y78" s="86"/>
    </row>
    <row r="79" spans="1:69" ht="15.6">
      <c r="A79" s="193" t="s">
        <v>240</v>
      </c>
      <c r="B79" s="194"/>
      <c r="C79" s="219" t="s">
        <v>229</v>
      </c>
      <c r="D79" s="207" t="s">
        <v>431</v>
      </c>
      <c r="E79" s="196">
        <v>4252464</v>
      </c>
      <c r="F79" s="196">
        <v>86057</v>
      </c>
      <c r="G79" s="197">
        <f t="shared" si="0"/>
        <v>6.7935837064218949E-2</v>
      </c>
      <c r="H79" s="198">
        <f t="shared" ref="H79:H81" si="11">F79*G79</f>
        <v>5846.3543302354901</v>
      </c>
      <c r="I79" s="197">
        <f t="shared" si="1"/>
        <v>1.0636151393825151E-2</v>
      </c>
      <c r="J79" s="194">
        <f t="shared" ref="J79:J81" si="12">E79*I79</f>
        <v>45229.85090079128</v>
      </c>
      <c r="K79" s="199">
        <f t="shared" ref="K79:K81" si="13">H79+J79</f>
        <v>51076.205231026768</v>
      </c>
      <c r="L79" s="198">
        <f t="shared" ref="L79:L81" si="14">E79-F79</f>
        <v>4166407</v>
      </c>
      <c r="M79" s="197">
        <f t="shared" si="2"/>
        <v>9.393608540151481E-2</v>
      </c>
      <c r="N79" s="208">
        <f t="shared" ref="N79:N81" si="15">L79*M79</f>
        <v>391375.96376946912</v>
      </c>
      <c r="O79" s="196">
        <v>62658</v>
      </c>
      <c r="P79" s="209">
        <f t="shared" ref="P79:P81" si="16">K79+N79+O79</f>
        <v>505110.16900049587</v>
      </c>
      <c r="Q79" s="212">
        <v>93756</v>
      </c>
      <c r="R79" s="211">
        <f t="shared" ref="R79:R81" si="17">P79+Q79</f>
        <v>598866.16900049592</v>
      </c>
      <c r="S79" s="86"/>
      <c r="T79" s="86"/>
      <c r="U79" s="86"/>
      <c r="V79" s="247">
        <f t="shared" si="3"/>
        <v>4252464</v>
      </c>
      <c r="W79" s="86"/>
      <c r="X79" s="86"/>
      <c r="Y79" s="86"/>
    </row>
    <row r="80" spans="1:69" ht="15.6">
      <c r="A80" s="193" t="s">
        <v>240</v>
      </c>
      <c r="B80" s="194"/>
      <c r="C80" s="219" t="s">
        <v>229</v>
      </c>
      <c r="D80" s="207" t="s">
        <v>389</v>
      </c>
      <c r="E80" s="196">
        <v>0</v>
      </c>
      <c r="F80" s="196">
        <v>0</v>
      </c>
      <c r="G80" s="197">
        <f t="shared" si="0"/>
        <v>6.7935837064218949E-2</v>
      </c>
      <c r="H80" s="198">
        <f t="shared" si="11"/>
        <v>0</v>
      </c>
      <c r="I80" s="197">
        <f t="shared" si="1"/>
        <v>1.0636151393825151E-2</v>
      </c>
      <c r="J80" s="194">
        <f t="shared" si="12"/>
        <v>0</v>
      </c>
      <c r="K80" s="199">
        <f t="shared" si="13"/>
        <v>0</v>
      </c>
      <c r="L80" s="198">
        <f t="shared" si="14"/>
        <v>0</v>
      </c>
      <c r="M80" s="197">
        <f t="shared" si="2"/>
        <v>9.393608540151481E-2</v>
      </c>
      <c r="N80" s="208">
        <f t="shared" si="15"/>
        <v>0</v>
      </c>
      <c r="O80" s="196">
        <v>0</v>
      </c>
      <c r="P80" s="209">
        <f t="shared" si="16"/>
        <v>0</v>
      </c>
      <c r="Q80" s="212">
        <v>42862</v>
      </c>
      <c r="R80" s="211">
        <f t="shared" si="17"/>
        <v>42862</v>
      </c>
      <c r="S80" s="86"/>
      <c r="T80" s="86"/>
      <c r="U80" s="86"/>
      <c r="V80" s="247">
        <v>0</v>
      </c>
      <c r="W80" s="86"/>
      <c r="X80" s="86"/>
      <c r="Y80" s="86"/>
    </row>
    <row r="81" spans="1:25" ht="15.6">
      <c r="A81" s="193" t="s">
        <v>240</v>
      </c>
      <c r="B81" s="194"/>
      <c r="C81" s="219" t="s">
        <v>229</v>
      </c>
      <c r="D81" s="207" t="s">
        <v>432</v>
      </c>
      <c r="E81" s="196">
        <v>19124224</v>
      </c>
      <c r="F81" s="196">
        <v>195217</v>
      </c>
      <c r="G81" s="197">
        <f t="shared" si="0"/>
        <v>6.7935837064218949E-2</v>
      </c>
      <c r="H81" s="198">
        <f t="shared" si="11"/>
        <v>13262.230304165631</v>
      </c>
      <c r="I81" s="197">
        <f t="shared" si="1"/>
        <v>1.0636151393825151E-2</v>
      </c>
      <c r="J81" s="194">
        <f t="shared" si="12"/>
        <v>203408.1417534244</v>
      </c>
      <c r="K81" s="199">
        <f t="shared" si="13"/>
        <v>216670.37205759002</v>
      </c>
      <c r="L81" s="198">
        <f t="shared" si="14"/>
        <v>18929007</v>
      </c>
      <c r="M81" s="197">
        <f t="shared" si="2"/>
        <v>9.393608540151481E-2</v>
      </c>
      <c r="N81" s="208">
        <f t="shared" si="15"/>
        <v>1778116.8181178716</v>
      </c>
      <c r="O81" s="196">
        <v>270096</v>
      </c>
      <c r="P81" s="209">
        <f t="shared" si="16"/>
        <v>2264883.1901754616</v>
      </c>
      <c r="Q81" s="212">
        <v>-20198</v>
      </c>
      <c r="R81" s="211">
        <f t="shared" si="17"/>
        <v>2244685.1901754616</v>
      </c>
      <c r="S81" s="86"/>
      <c r="T81" s="86"/>
      <c r="U81" s="86"/>
      <c r="V81" s="247">
        <f t="shared" si="3"/>
        <v>19124224</v>
      </c>
      <c r="W81" s="86"/>
      <c r="X81" s="86"/>
      <c r="Y81" s="86"/>
    </row>
    <row r="82" spans="1:25" ht="15.6">
      <c r="A82" s="193"/>
      <c r="B82" s="194"/>
      <c r="C82" s="219"/>
      <c r="D82" s="207"/>
      <c r="E82" s="196"/>
      <c r="F82" s="196"/>
      <c r="G82" s="197"/>
      <c r="H82" s="198"/>
      <c r="I82" s="197"/>
      <c r="J82" s="194"/>
      <c r="K82" s="199"/>
      <c r="L82" s="198"/>
      <c r="M82" s="197"/>
      <c r="N82" s="208"/>
      <c r="O82" s="196"/>
      <c r="P82" s="209"/>
      <c r="Q82" s="212"/>
      <c r="R82" s="211"/>
      <c r="S82" s="86"/>
      <c r="T82" s="86"/>
      <c r="U82" s="86"/>
      <c r="V82" s="247"/>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5"/>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5"/>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5"/>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5"/>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5"/>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5"/>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5"/>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5"/>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5"/>
      <c r="W91" s="86"/>
      <c r="X91" s="86"/>
      <c r="Y91" s="86"/>
    </row>
    <row r="92" spans="1:25" ht="15.6">
      <c r="A92" s="18" t="s">
        <v>128</v>
      </c>
      <c r="B92" s="51"/>
      <c r="C92" s="21" t="s">
        <v>129</v>
      </c>
      <c r="D92" s="21"/>
      <c r="E92" s="21"/>
      <c r="F92" s="21"/>
      <c r="G92" s="21"/>
      <c r="H92" s="43"/>
      <c r="I92" s="43"/>
      <c r="J92" s="11"/>
      <c r="K92" s="11"/>
      <c r="L92" s="11"/>
      <c r="M92" s="11"/>
      <c r="N92" s="11"/>
      <c r="O92" s="11"/>
      <c r="P92" s="93">
        <f>SUM(P72:P91)</f>
        <v>14052763.663643006</v>
      </c>
      <c r="Q92" s="93">
        <f>SUM(Q72:Q91)</f>
        <v>-764752</v>
      </c>
      <c r="R92" s="93">
        <f>ROUND(SUM(R72:R91),2)</f>
        <v>13288011.66</v>
      </c>
      <c r="S92" s="86"/>
      <c r="T92" s="86"/>
      <c r="U92" s="86"/>
      <c r="V92" s="246">
        <f>SUM(V72:V91)</f>
        <v>110575998</v>
      </c>
      <c r="W92" s="86"/>
      <c r="X92" s="86"/>
      <c r="Y92" s="86"/>
    </row>
    <row r="93" spans="1:25" ht="15.6">
      <c r="A93" s="94"/>
      <c r="B93" s="86"/>
      <c r="C93" s="86"/>
      <c r="D93" s="86"/>
      <c r="E93" s="142">
        <f>SUM(E72:E90)</f>
        <v>119285956</v>
      </c>
      <c r="F93" s="86"/>
      <c r="G93" s="86"/>
      <c r="H93" s="86"/>
      <c r="I93" s="86"/>
      <c r="J93" s="86"/>
      <c r="K93" s="86"/>
      <c r="L93" s="86"/>
      <c r="M93" s="86"/>
      <c r="N93" s="86"/>
      <c r="O93" s="86"/>
      <c r="P93" s="86"/>
      <c r="Q93" s="86"/>
      <c r="R93" s="86"/>
      <c r="S93" s="86"/>
      <c r="T93" s="86"/>
      <c r="U93" s="86"/>
      <c r="V93" s="293">
        <f>+E93-V92</f>
        <v>8709958</v>
      </c>
      <c r="W93" s="293" t="s">
        <v>242</v>
      </c>
      <c r="X93" s="86"/>
      <c r="Y93" s="86"/>
    </row>
    <row r="94" spans="1:25" ht="15.6">
      <c r="A94" s="95">
        <v>3</v>
      </c>
      <c r="B94" s="86"/>
      <c r="C94" s="58" t="s">
        <v>130</v>
      </c>
      <c r="D94" s="58"/>
      <c r="E94" s="58"/>
      <c r="F94" s="58"/>
      <c r="G94" s="86"/>
      <c r="H94" s="86"/>
      <c r="I94" s="86"/>
      <c r="J94" s="86"/>
      <c r="K94" s="86"/>
      <c r="L94" s="86"/>
      <c r="M94" s="86"/>
      <c r="N94" s="86"/>
      <c r="O94" s="86"/>
      <c r="P94" s="93">
        <f>P92</f>
        <v>14052763.663643006</v>
      </c>
      <c r="Q94" s="86"/>
      <c r="R94" s="86"/>
      <c r="S94" s="86"/>
      <c r="T94" s="86"/>
      <c r="U94" s="86"/>
      <c r="V94" s="294" t="s">
        <v>402</v>
      </c>
      <c r="W94" s="295"/>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c r="A99" s="97" t="s">
        <v>133</v>
      </c>
      <c r="B99" s="98"/>
      <c r="C99" s="358" t="s">
        <v>474</v>
      </c>
      <c r="D99" s="358"/>
      <c r="E99" s="358"/>
      <c r="F99" s="358"/>
      <c r="G99" s="358"/>
      <c r="H99" s="358"/>
      <c r="I99" s="358"/>
      <c r="J99" s="358"/>
      <c r="K99" s="358"/>
      <c r="L99" s="358"/>
      <c r="M99" s="358"/>
      <c r="N99" s="358"/>
      <c r="O99" s="358"/>
      <c r="P99" s="358"/>
      <c r="Q99" s="358"/>
      <c r="R99" s="358"/>
      <c r="S99" s="86"/>
      <c r="T99" s="86"/>
      <c r="U99" s="86"/>
      <c r="V99" s="86"/>
      <c r="W99" s="86"/>
      <c r="X99" s="86"/>
      <c r="Y99" s="86"/>
    </row>
    <row r="100" spans="1:25" ht="15.6">
      <c r="A100" s="97"/>
      <c r="B100" s="98"/>
      <c r="C100" s="189" t="s">
        <v>465</v>
      </c>
      <c r="D100" s="188"/>
      <c r="E100" s="188"/>
      <c r="F100" s="188"/>
      <c r="G100" s="188"/>
      <c r="H100" s="188"/>
      <c r="I100" s="188"/>
      <c r="J100" s="188"/>
      <c r="K100" s="188"/>
      <c r="L100" s="188"/>
      <c r="M100" s="188"/>
      <c r="N100" s="188"/>
      <c r="O100" s="188"/>
      <c r="P100" s="188"/>
      <c r="Q100" s="188"/>
      <c r="R100" s="188"/>
      <c r="S100" s="86"/>
      <c r="T100" s="86"/>
      <c r="U100" s="86"/>
      <c r="V100" s="86"/>
      <c r="W100" s="86"/>
      <c r="X100" s="86"/>
      <c r="Y100" s="86"/>
    </row>
    <row r="101" spans="1:25" ht="15.75" customHeight="1">
      <c r="A101" s="97" t="s">
        <v>134</v>
      </c>
      <c r="B101" s="98"/>
      <c r="C101" s="359" t="s">
        <v>226</v>
      </c>
      <c r="D101" s="359"/>
      <c r="E101" s="359"/>
      <c r="F101" s="359"/>
      <c r="G101" s="359"/>
      <c r="H101" s="359"/>
      <c r="I101" s="359"/>
      <c r="J101" s="359"/>
      <c r="K101" s="359"/>
      <c r="L101" s="359"/>
      <c r="M101" s="359"/>
      <c r="N101" s="359"/>
      <c r="O101" s="359"/>
      <c r="P101" s="359"/>
      <c r="Q101" s="359"/>
      <c r="R101" s="359"/>
      <c r="S101" s="86"/>
      <c r="T101" s="86"/>
      <c r="U101" s="86"/>
      <c r="V101" s="86"/>
      <c r="W101" s="86"/>
      <c r="X101" s="86"/>
      <c r="Y101" s="86"/>
    </row>
    <row r="102" spans="1:25" ht="15.75" customHeight="1">
      <c r="A102" s="97" t="s">
        <v>135</v>
      </c>
      <c r="B102" s="98"/>
      <c r="C102" s="360" t="s">
        <v>136</v>
      </c>
      <c r="D102" s="360"/>
      <c r="E102" s="360"/>
      <c r="F102" s="360"/>
      <c r="G102" s="360"/>
      <c r="H102" s="360"/>
      <c r="I102" s="360"/>
      <c r="J102" s="360"/>
      <c r="K102" s="360"/>
      <c r="L102" s="360"/>
      <c r="M102" s="360"/>
      <c r="N102" s="360"/>
      <c r="O102" s="360"/>
      <c r="P102" s="360"/>
      <c r="Q102" s="360"/>
      <c r="R102" s="360"/>
      <c r="S102" s="86"/>
      <c r="T102" s="86"/>
      <c r="U102" s="86"/>
      <c r="V102" s="86"/>
      <c r="W102" s="86"/>
      <c r="X102" s="86"/>
      <c r="Y102" s="86"/>
    </row>
    <row r="103" spans="1:25" ht="15.75" customHeight="1">
      <c r="A103" s="97"/>
      <c r="B103" s="98"/>
      <c r="C103" s="190" t="s">
        <v>137</v>
      </c>
      <c r="D103" s="187"/>
      <c r="E103" s="187"/>
      <c r="F103" s="187"/>
      <c r="G103" s="187"/>
      <c r="H103" s="187"/>
      <c r="I103" s="187"/>
      <c r="J103" s="187"/>
      <c r="K103" s="187"/>
      <c r="L103" s="187"/>
      <c r="M103" s="187"/>
      <c r="N103" s="187"/>
      <c r="O103" s="187"/>
      <c r="P103" s="187"/>
      <c r="Q103" s="187"/>
      <c r="R103" s="187"/>
      <c r="S103" s="86"/>
      <c r="T103" s="86"/>
      <c r="U103" s="86"/>
      <c r="V103" s="86"/>
      <c r="W103" s="86"/>
      <c r="X103" s="86"/>
      <c r="Y103" s="86"/>
    </row>
    <row r="104" spans="1:25" ht="15.75" customHeight="1">
      <c r="A104" s="97" t="s">
        <v>138</v>
      </c>
      <c r="B104" s="98"/>
      <c r="C104" s="360" t="s">
        <v>139</v>
      </c>
      <c r="D104" s="360"/>
      <c r="E104" s="360"/>
      <c r="F104" s="360"/>
      <c r="G104" s="360"/>
      <c r="H104" s="360"/>
      <c r="I104" s="360"/>
      <c r="J104" s="360"/>
      <c r="K104" s="360"/>
      <c r="L104" s="360"/>
      <c r="M104" s="360"/>
      <c r="N104" s="360"/>
      <c r="O104" s="360"/>
      <c r="P104" s="360"/>
      <c r="Q104" s="360"/>
      <c r="R104" s="360"/>
      <c r="S104" s="86"/>
      <c r="T104" s="86"/>
      <c r="U104" s="86"/>
      <c r="V104" s="86"/>
      <c r="W104" s="86"/>
      <c r="X104" s="86"/>
      <c r="Y104" s="86"/>
    </row>
    <row r="105" spans="1:25" ht="15.75" customHeight="1">
      <c r="A105" s="99" t="s">
        <v>140</v>
      </c>
      <c r="B105" s="98"/>
      <c r="C105" s="357" t="s">
        <v>473</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75" customHeight="1">
      <c r="A106" s="99" t="s">
        <v>141</v>
      </c>
      <c r="B106" s="98"/>
      <c r="C106" s="357" t="s">
        <v>142</v>
      </c>
      <c r="D106" s="357"/>
      <c r="E106" s="357"/>
      <c r="F106" s="357"/>
      <c r="G106" s="357"/>
      <c r="H106" s="357"/>
      <c r="I106" s="357"/>
      <c r="J106" s="357"/>
      <c r="K106" s="357"/>
      <c r="L106" s="357"/>
      <c r="M106" s="357"/>
      <c r="N106" s="357"/>
      <c r="O106" s="357"/>
      <c r="P106" s="357"/>
      <c r="Q106" s="357"/>
      <c r="R106" s="357"/>
      <c r="S106" s="86"/>
      <c r="T106" s="86"/>
      <c r="U106" s="86"/>
      <c r="V106" s="86"/>
      <c r="W106" s="86"/>
      <c r="X106" s="86"/>
      <c r="Y106" s="86"/>
    </row>
    <row r="107" spans="1:25" ht="15.75" customHeight="1">
      <c r="A107" s="99" t="s">
        <v>143</v>
      </c>
      <c r="B107" s="98"/>
      <c r="C107" s="357" t="s">
        <v>378</v>
      </c>
      <c r="D107" s="357"/>
      <c r="E107" s="357"/>
      <c r="F107" s="357"/>
      <c r="G107" s="357"/>
      <c r="H107" s="357"/>
      <c r="I107" s="357"/>
      <c r="J107" s="357"/>
      <c r="K107" s="357"/>
      <c r="L107" s="357"/>
      <c r="M107" s="357"/>
      <c r="N107" s="357"/>
      <c r="O107" s="357"/>
      <c r="P107" s="357"/>
      <c r="Q107" s="357"/>
      <c r="R107" s="357"/>
      <c r="S107" s="86"/>
      <c r="T107" s="86"/>
      <c r="U107" s="86"/>
      <c r="V107" s="86"/>
      <c r="W107" s="86"/>
      <c r="X107" s="86"/>
      <c r="Y107" s="86"/>
    </row>
    <row r="108" spans="1:25" ht="15.75" customHeight="1">
      <c r="A108" s="99" t="s">
        <v>145</v>
      </c>
      <c r="B108" s="10"/>
      <c r="C108" s="357" t="s">
        <v>146</v>
      </c>
      <c r="D108" s="357"/>
      <c r="E108" s="357"/>
      <c r="F108" s="357"/>
      <c r="G108" s="357"/>
      <c r="H108" s="357"/>
      <c r="I108" s="357"/>
      <c r="J108" s="357"/>
      <c r="K108" s="357"/>
      <c r="L108" s="357"/>
      <c r="M108" s="357"/>
      <c r="N108" s="357"/>
      <c r="O108" s="357"/>
      <c r="P108" s="357"/>
      <c r="Q108" s="357"/>
      <c r="R108" s="357"/>
      <c r="S108" s="86"/>
      <c r="T108" s="86"/>
      <c r="U108" s="86"/>
      <c r="V108" s="86"/>
      <c r="W108" s="86"/>
      <c r="X108" s="86"/>
      <c r="Y108" s="86"/>
    </row>
    <row r="109" spans="1:25" ht="15.6">
      <c r="A109" s="43" t="s">
        <v>208</v>
      </c>
      <c r="B109" s="58"/>
      <c r="C109" s="58" t="s">
        <v>466</v>
      </c>
      <c r="D109" s="346"/>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7" t="s">
        <v>214</v>
      </c>
      <c r="B110" s="338"/>
      <c r="C110" s="182" t="s">
        <v>467</v>
      </c>
      <c r="D110" s="104"/>
      <c r="E110" s="104"/>
      <c r="F110" s="104"/>
      <c r="G110" s="347"/>
      <c r="H110" s="43"/>
      <c r="I110" s="43"/>
      <c r="J110" s="11"/>
      <c r="K110" s="11"/>
      <c r="L110" s="58"/>
      <c r="M110" s="58"/>
      <c r="N110" s="38"/>
      <c r="O110" s="58"/>
      <c r="P110" s="346"/>
      <c r="Q110" s="11"/>
      <c r="R110" s="105"/>
      <c r="S110" s="86"/>
      <c r="T110" s="86"/>
      <c r="U110" s="86"/>
      <c r="V110" s="86"/>
      <c r="W110" s="86"/>
      <c r="X110" s="86"/>
      <c r="Y110" s="86"/>
    </row>
    <row r="111" spans="1:25" ht="15.6">
      <c r="A111" s="337" t="s">
        <v>216</v>
      </c>
      <c r="B111" s="338"/>
      <c r="C111" s="58" t="s">
        <v>468</v>
      </c>
      <c r="D111" s="104"/>
      <c r="E111" s="104"/>
      <c r="F111" s="104"/>
      <c r="G111" s="347"/>
      <c r="H111" s="43"/>
      <c r="I111" s="43"/>
      <c r="J111" s="11"/>
      <c r="K111" s="11"/>
      <c r="L111" s="58"/>
      <c r="M111" s="58"/>
      <c r="N111" s="38"/>
      <c r="O111" s="58"/>
      <c r="P111" s="346"/>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8">
    <mergeCell ref="C107:R107"/>
    <mergeCell ref="C108:R108"/>
    <mergeCell ref="C99:R99"/>
    <mergeCell ref="C101:R101"/>
    <mergeCell ref="C102:R102"/>
    <mergeCell ref="C104:R104"/>
    <mergeCell ref="C105:R105"/>
    <mergeCell ref="C106:R106"/>
  </mergeCells>
  <pageMargins left="0.45" right="0.2" top="0.5" bottom="0.5" header="0.3" footer="0.3"/>
  <pageSetup scale="59" fitToHeight="0" orientation="landscape" r:id="rId1"/>
  <headerFooter>
    <oddHeader>&amp;L&amp;"-,Bold"MidAmerican Energy Company Attachment 1-1i&amp;REffective January 1, 2017</oddHeader>
    <oddFooter>&amp;L&amp;D&amp;T&amp;R&amp;Z&amp;F</oddFooter>
  </headerFooter>
  <rowBreaks count="1" manualBreakCount="1">
    <brk id="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307"/>
  <sheetViews>
    <sheetView zoomScale="70" zoomScaleNormal="70" workbookViewId="0">
      <selection activeCell="O17" sqref="O17"/>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6.10937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5.88671875" style="1" customWidth="1"/>
    <col min="18" max="18" width="17.88671875" style="1" customWidth="1"/>
    <col min="19" max="19" width="2.44140625" style="1" customWidth="1"/>
    <col min="20" max="20" width="16.6640625" style="1" customWidth="1"/>
    <col min="21" max="21" width="9.109375" style="1"/>
    <col min="22" max="22" width="24.44140625" style="1" bestFit="1" customWidth="1"/>
    <col min="23" max="16384" width="9.109375" style="1"/>
  </cols>
  <sheetData>
    <row r="1" spans="1:69">
      <c r="R1" s="2"/>
    </row>
    <row r="2" spans="1:69">
      <c r="R2" s="2"/>
    </row>
    <row r="4" spans="1:69" ht="15.6">
      <c r="R4" s="213" t="s">
        <v>0</v>
      </c>
    </row>
    <row r="5" spans="1:69" ht="15.6">
      <c r="C5" s="3" t="s">
        <v>1</v>
      </c>
      <c r="D5" s="3"/>
      <c r="E5" s="3"/>
      <c r="F5" s="3"/>
      <c r="G5" s="3"/>
      <c r="H5" s="3"/>
      <c r="I5" s="3"/>
      <c r="J5" s="4" t="s">
        <v>2</v>
      </c>
      <c r="K5" s="4"/>
      <c r="L5" s="3"/>
      <c r="M5" s="3"/>
      <c r="N5" s="3"/>
      <c r="O5" s="5"/>
      <c r="Q5" s="6"/>
      <c r="R5" s="285" t="s">
        <v>228</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152</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0</v>
      </c>
      <c r="K18" s="11"/>
      <c r="L18" s="194"/>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472</v>
      </c>
      <c r="I19" s="30"/>
      <c r="J19" s="32">
        <v>0</v>
      </c>
      <c r="K19" s="33"/>
      <c r="L19" s="194"/>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0</v>
      </c>
      <c r="K20" s="35"/>
      <c r="L20" s="194"/>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J21" s="194"/>
      <c r="K21" s="194"/>
      <c r="L21" s="194"/>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0</v>
      </c>
      <c r="K23" s="11"/>
      <c r="L23" s="194"/>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0</v>
      </c>
      <c r="K24" s="11"/>
      <c r="L24" s="194"/>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0</v>
      </c>
      <c r="K25" s="11"/>
      <c r="L25" s="194"/>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0</v>
      </c>
      <c r="K26" s="33"/>
      <c r="L26" s="194"/>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0</v>
      </c>
      <c r="K27" s="11"/>
      <c r="L27" s="194"/>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L28" s="194"/>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v>4</v>
      </c>
      <c r="C29" s="27" t="s">
        <v>39</v>
      </c>
      <c r="D29" s="27"/>
      <c r="E29" s="27"/>
      <c r="F29" s="27"/>
      <c r="G29" s="21"/>
      <c r="H29" s="30" t="s">
        <v>40</v>
      </c>
      <c r="I29" s="30"/>
      <c r="J29" s="36">
        <f>IF(J27=0,0,J27/J19)</f>
        <v>0</v>
      </c>
      <c r="K29" s="36"/>
      <c r="L29" s="37">
        <f>J29</f>
        <v>0</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L30" s="194"/>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L31" s="194"/>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197"/>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0</v>
      </c>
      <c r="K33" s="38"/>
      <c r="L33" s="197"/>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0</v>
      </c>
      <c r="K34" s="38"/>
      <c r="L34" s="197">
        <f>J34</f>
        <v>0</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197"/>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0</v>
      </c>
      <c r="K37" s="11"/>
      <c r="L37" s="194"/>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0</v>
      </c>
      <c r="K38" s="38"/>
      <c r="L38" s="197">
        <f>J38</f>
        <v>0</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197"/>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t="s">
        <v>56</v>
      </c>
      <c r="C41" s="21" t="s">
        <v>57</v>
      </c>
      <c r="D41" s="21"/>
      <c r="E41" s="21"/>
      <c r="F41" s="21"/>
      <c r="G41" s="21"/>
      <c r="H41" s="30" t="s">
        <v>58</v>
      </c>
      <c r="I41" s="30"/>
      <c r="J41" s="31">
        <v>0</v>
      </c>
      <c r="K41" s="11"/>
      <c r="L41" s="194"/>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4" t="s">
        <v>59</v>
      </c>
      <c r="C42" s="21" t="s">
        <v>60</v>
      </c>
      <c r="D42" s="21"/>
      <c r="E42" s="21"/>
      <c r="F42" s="21"/>
      <c r="G42" s="21"/>
      <c r="H42" s="30" t="s">
        <v>61</v>
      </c>
      <c r="I42" s="30"/>
      <c r="J42" s="38">
        <f>IF(J41=0,0,J41/J18)</f>
        <v>0</v>
      </c>
      <c r="K42" s="38"/>
      <c r="L42" s="197">
        <f>J42</f>
        <v>0</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0</v>
      </c>
      <c r="K44" s="49"/>
      <c r="L44" s="49">
        <f>L34+L38+L42</f>
        <v>0</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0</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0</v>
      </c>
      <c r="K48" s="38"/>
      <c r="L48" s="197">
        <f>J48</f>
        <v>0</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J50" s="194"/>
      <c r="K50" s="194"/>
      <c r="L50" s="194"/>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0</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0</v>
      </c>
      <c r="K52" s="54"/>
      <c r="L52" s="197">
        <f>J52</f>
        <v>0</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0</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J55" s="194"/>
      <c r="K55" s="194"/>
      <c r="L55" s="194"/>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3"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12/31/2012</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43" t="str">
        <f>J8</f>
        <v>AMMO</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6"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469</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2"/>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3" t="s">
        <v>20</v>
      </c>
      <c r="B72" s="194"/>
      <c r="C72" s="194" t="s">
        <v>229</v>
      </c>
      <c r="D72" s="207">
        <v>2248</v>
      </c>
      <c r="E72" s="196">
        <v>0</v>
      </c>
      <c r="F72" s="196">
        <v>0</v>
      </c>
      <c r="G72" s="197">
        <f>$L$29</f>
        <v>0</v>
      </c>
      <c r="H72" s="198">
        <f>F72*G72</f>
        <v>0</v>
      </c>
      <c r="I72" s="197">
        <f>$L$44</f>
        <v>0</v>
      </c>
      <c r="J72" s="194">
        <f>E72*I72</f>
        <v>0</v>
      </c>
      <c r="K72" s="199">
        <f>H72+J72</f>
        <v>0</v>
      </c>
      <c r="L72" s="198">
        <f>E72-F72</f>
        <v>0</v>
      </c>
      <c r="M72" s="197">
        <f>$L$54</f>
        <v>0</v>
      </c>
      <c r="N72" s="208">
        <f>L72*M72</f>
        <v>0</v>
      </c>
      <c r="O72" s="196">
        <v>0</v>
      </c>
      <c r="P72" s="209">
        <f>K72+N72+O72</f>
        <v>0</v>
      </c>
      <c r="Q72" s="210">
        <v>0</v>
      </c>
      <c r="R72" s="211">
        <f>P72+Q72</f>
        <v>0</v>
      </c>
      <c r="S72" s="86"/>
      <c r="T72" s="86"/>
      <c r="U72" s="86"/>
      <c r="V72" s="247">
        <f>+E72</f>
        <v>0</v>
      </c>
      <c r="W72" s="86"/>
      <c r="X72" s="86"/>
      <c r="Y72" s="86"/>
    </row>
    <row r="73" spans="1:69" ht="15.6">
      <c r="A73" s="193" t="s">
        <v>126</v>
      </c>
      <c r="B73" s="194"/>
      <c r="C73" s="194" t="s">
        <v>229</v>
      </c>
      <c r="D73" s="207">
        <v>3170</v>
      </c>
      <c r="E73" s="196">
        <v>0</v>
      </c>
      <c r="F73" s="196">
        <v>0</v>
      </c>
      <c r="G73" s="197">
        <f t="shared" ref="G73:G74" si="0">$L$29</f>
        <v>0</v>
      </c>
      <c r="H73" s="198">
        <f>F73*G73</f>
        <v>0</v>
      </c>
      <c r="I73" s="197">
        <f t="shared" ref="I73:I74" si="1">$L$44</f>
        <v>0</v>
      </c>
      <c r="J73" s="194">
        <f>E73*I73</f>
        <v>0</v>
      </c>
      <c r="K73" s="199">
        <f>H73+J73</f>
        <v>0</v>
      </c>
      <c r="L73" s="198">
        <f>E73-F73</f>
        <v>0</v>
      </c>
      <c r="M73" s="197">
        <f t="shared" ref="M73:M74" si="2">$L$54</f>
        <v>0</v>
      </c>
      <c r="N73" s="208">
        <f>L73*M73</f>
        <v>0</v>
      </c>
      <c r="O73" s="196">
        <v>0</v>
      </c>
      <c r="P73" s="209">
        <f>K73+N73+O73</f>
        <v>0</v>
      </c>
      <c r="Q73" s="210">
        <v>0</v>
      </c>
      <c r="R73" s="211">
        <f>P73+Q73</f>
        <v>0</v>
      </c>
      <c r="S73" s="86"/>
      <c r="T73" s="86"/>
      <c r="U73" s="86"/>
      <c r="V73" s="247">
        <f t="shared" ref="V73:V79" si="3">+E73</f>
        <v>0</v>
      </c>
      <c r="W73" s="86"/>
      <c r="X73" s="86"/>
      <c r="Y73" s="86"/>
    </row>
    <row r="74" spans="1:69" ht="15.6">
      <c r="A74" s="193" t="s">
        <v>127</v>
      </c>
      <c r="B74" s="194"/>
      <c r="C74" s="194"/>
      <c r="D74" s="207"/>
      <c r="E74" s="196">
        <v>0</v>
      </c>
      <c r="F74" s="196">
        <v>0</v>
      </c>
      <c r="G74" s="197">
        <f t="shared" si="0"/>
        <v>0</v>
      </c>
      <c r="H74" s="198">
        <f>F74*G74</f>
        <v>0</v>
      </c>
      <c r="I74" s="197">
        <f t="shared" si="1"/>
        <v>0</v>
      </c>
      <c r="J74" s="194">
        <f>E74*I74</f>
        <v>0</v>
      </c>
      <c r="K74" s="199">
        <f>H74+J74</f>
        <v>0</v>
      </c>
      <c r="L74" s="198">
        <f>E74-F74</f>
        <v>0</v>
      </c>
      <c r="M74" s="197">
        <f t="shared" si="2"/>
        <v>0</v>
      </c>
      <c r="N74" s="208">
        <f>L74*M74</f>
        <v>0</v>
      </c>
      <c r="O74" s="196">
        <v>0</v>
      </c>
      <c r="P74" s="209">
        <f>K74+N74+O74</f>
        <v>0</v>
      </c>
      <c r="Q74" s="212">
        <v>0</v>
      </c>
      <c r="R74" s="211">
        <f>P74+Q74</f>
        <v>0</v>
      </c>
      <c r="S74" s="86"/>
      <c r="T74" s="86"/>
      <c r="U74" s="86"/>
      <c r="V74" s="247">
        <f t="shared" si="3"/>
        <v>0</v>
      </c>
      <c r="W74" s="86"/>
      <c r="X74" s="86"/>
      <c r="Y74" s="86"/>
    </row>
    <row r="75" spans="1:69" ht="15.6">
      <c r="A75" s="81"/>
      <c r="D75" s="82"/>
      <c r="K75" s="83"/>
      <c r="N75" s="83"/>
      <c r="P75" s="83"/>
      <c r="R75" s="83"/>
      <c r="S75" s="86"/>
      <c r="T75" s="86"/>
      <c r="U75" s="86"/>
      <c r="V75" s="247">
        <f t="shared" si="3"/>
        <v>0</v>
      </c>
      <c r="W75" s="86"/>
      <c r="X75" s="86"/>
      <c r="Y75" s="86"/>
    </row>
    <row r="76" spans="1:69" ht="15.6">
      <c r="A76" s="81"/>
      <c r="D76" s="82"/>
      <c r="K76" s="83"/>
      <c r="N76" s="83"/>
      <c r="P76" s="83"/>
      <c r="R76" s="83"/>
      <c r="S76" s="86"/>
      <c r="T76" s="86"/>
      <c r="U76" s="86"/>
      <c r="V76" s="247">
        <f t="shared" si="3"/>
        <v>0</v>
      </c>
      <c r="W76" s="86"/>
      <c r="X76" s="86"/>
      <c r="Y76" s="86"/>
    </row>
    <row r="77" spans="1:69" ht="15.6">
      <c r="A77" s="81"/>
      <c r="D77" s="82"/>
      <c r="K77" s="83"/>
      <c r="N77" s="83"/>
      <c r="P77" s="83"/>
      <c r="R77" s="83"/>
      <c r="S77" s="86"/>
      <c r="T77" s="86"/>
      <c r="U77" s="86"/>
      <c r="V77" s="247">
        <f t="shared" si="3"/>
        <v>0</v>
      </c>
      <c r="W77" s="86"/>
      <c r="X77" s="86"/>
      <c r="Y77" s="86"/>
    </row>
    <row r="78" spans="1:69" ht="15.6">
      <c r="A78" s="81"/>
      <c r="D78" s="82"/>
      <c r="K78" s="83"/>
      <c r="N78" s="83"/>
      <c r="P78" s="83"/>
      <c r="R78" s="83"/>
      <c r="S78" s="86"/>
      <c r="T78" s="86"/>
      <c r="U78" s="86"/>
      <c r="V78" s="247">
        <f t="shared" si="3"/>
        <v>0</v>
      </c>
      <c r="W78" s="86"/>
      <c r="X78" s="86"/>
      <c r="Y78" s="86"/>
    </row>
    <row r="79" spans="1:69" ht="15.6">
      <c r="A79" s="81"/>
      <c r="D79" s="82"/>
      <c r="K79" s="83"/>
      <c r="N79" s="83"/>
      <c r="P79" s="83"/>
      <c r="R79" s="83"/>
      <c r="S79" s="86"/>
      <c r="T79" s="86"/>
      <c r="U79" s="86"/>
      <c r="V79" s="247">
        <f t="shared" si="3"/>
        <v>0</v>
      </c>
      <c r="W79" s="86"/>
      <c r="X79" s="86"/>
      <c r="Y79" s="86"/>
    </row>
    <row r="80" spans="1:69">
      <c r="A80" s="81"/>
      <c r="C80" s="86"/>
      <c r="D80" s="87"/>
      <c r="E80" s="86"/>
      <c r="F80" s="86"/>
      <c r="G80" s="86"/>
      <c r="H80" s="86"/>
      <c r="I80" s="86"/>
      <c r="J80" s="86"/>
      <c r="K80" s="88"/>
      <c r="L80" s="86"/>
      <c r="M80" s="86"/>
      <c r="N80" s="88"/>
      <c r="O80" s="86"/>
      <c r="P80" s="88"/>
      <c r="Q80" s="86"/>
      <c r="R80" s="88"/>
      <c r="S80" s="86"/>
      <c r="T80" s="86"/>
      <c r="U80" s="86"/>
      <c r="V80" s="245"/>
      <c r="W80" s="86"/>
      <c r="X80" s="86"/>
      <c r="Y80" s="86"/>
    </row>
    <row r="81" spans="1:25">
      <c r="A81" s="81"/>
      <c r="C81" s="86"/>
      <c r="D81" s="87"/>
      <c r="E81" s="86"/>
      <c r="F81" s="86"/>
      <c r="G81" s="86"/>
      <c r="H81" s="86"/>
      <c r="I81" s="86"/>
      <c r="J81" s="86"/>
      <c r="K81" s="88"/>
      <c r="L81" s="86"/>
      <c r="M81" s="86"/>
      <c r="N81" s="88"/>
      <c r="O81" s="86"/>
      <c r="P81" s="88"/>
      <c r="Q81" s="86"/>
      <c r="R81" s="88"/>
      <c r="S81" s="86"/>
      <c r="T81" s="86"/>
      <c r="U81" s="86"/>
      <c r="V81" s="245"/>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5"/>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5"/>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5"/>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5"/>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5"/>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5"/>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5"/>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5"/>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5"/>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5"/>
      <c r="W91" s="86"/>
      <c r="X91" s="86"/>
      <c r="Y91" s="86"/>
    </row>
    <row r="92" spans="1:25" ht="15.6">
      <c r="A92" s="18" t="s">
        <v>128</v>
      </c>
      <c r="B92" s="51"/>
      <c r="C92" s="21" t="s">
        <v>129</v>
      </c>
      <c r="D92" s="21"/>
      <c r="E92" s="21"/>
      <c r="F92" s="21"/>
      <c r="G92" s="21"/>
      <c r="H92" s="43"/>
      <c r="I92" s="43"/>
      <c r="J92" s="11"/>
      <c r="K92" s="11"/>
      <c r="L92" s="11"/>
      <c r="M92" s="11"/>
      <c r="N92" s="11"/>
      <c r="O92" s="11"/>
      <c r="P92" s="93">
        <f>SUM(P72:P91)</f>
        <v>0</v>
      </c>
      <c r="Q92" s="93">
        <f>SUM(Q72:Q91)</f>
        <v>0</v>
      </c>
      <c r="R92" s="93">
        <f>ROUND(SUM(R72:R91),2)</f>
        <v>0</v>
      </c>
      <c r="S92" s="86"/>
      <c r="T92" s="86"/>
      <c r="U92" s="86"/>
      <c r="V92" s="246">
        <f>SUM(V72:V91)</f>
        <v>0</v>
      </c>
      <c r="W92" s="86"/>
      <c r="X92" s="86"/>
      <c r="Y92" s="86"/>
    </row>
    <row r="93" spans="1:25">
      <c r="A93" s="94"/>
      <c r="B93" s="86"/>
      <c r="C93" s="86"/>
      <c r="D93" s="86"/>
      <c r="E93" s="142">
        <f>SUM(E72:E90)</f>
        <v>0</v>
      </c>
      <c r="F93" s="86"/>
      <c r="G93" s="86"/>
      <c r="H93" s="86"/>
      <c r="I93" s="86"/>
      <c r="J93" s="86"/>
      <c r="K93" s="86"/>
      <c r="L93" s="86"/>
      <c r="M93" s="86"/>
      <c r="N93" s="86"/>
      <c r="O93" s="86"/>
      <c r="P93" s="86"/>
      <c r="Q93" s="86"/>
      <c r="R93" s="86"/>
      <c r="S93" s="86"/>
      <c r="T93" s="86"/>
      <c r="U93" s="86"/>
      <c r="V93" s="86"/>
      <c r="W93" s="86"/>
      <c r="X93" s="86"/>
      <c r="Y93" s="86"/>
    </row>
    <row r="94" spans="1:25" ht="15.6">
      <c r="A94" s="95">
        <v>3</v>
      </c>
      <c r="B94" s="86"/>
      <c r="C94" s="58" t="s">
        <v>130</v>
      </c>
      <c r="D94" s="58"/>
      <c r="E94" s="58"/>
      <c r="F94" s="58"/>
      <c r="G94" s="86"/>
      <c r="H94" s="86"/>
      <c r="I94" s="86"/>
      <c r="J94" s="86"/>
      <c r="K94" s="86"/>
      <c r="L94" s="86"/>
      <c r="M94" s="86"/>
      <c r="N94" s="86"/>
      <c r="O94" s="86"/>
      <c r="P94" s="93">
        <f>P92</f>
        <v>0</v>
      </c>
      <c r="Q94" s="86"/>
      <c r="R94" s="86"/>
      <c r="S94" s="86"/>
      <c r="T94" s="86"/>
      <c r="U94" s="86"/>
      <c r="V94" s="86"/>
      <c r="W94" s="86"/>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c r="A99" s="97" t="s">
        <v>133</v>
      </c>
      <c r="B99" s="98"/>
      <c r="C99" s="358" t="s">
        <v>474</v>
      </c>
      <c r="D99" s="358"/>
      <c r="E99" s="358"/>
      <c r="F99" s="358"/>
      <c r="G99" s="358"/>
      <c r="H99" s="358"/>
      <c r="I99" s="358"/>
      <c r="J99" s="358"/>
      <c r="K99" s="358"/>
      <c r="L99" s="358"/>
      <c r="M99" s="358"/>
      <c r="N99" s="358"/>
      <c r="O99" s="358"/>
      <c r="P99" s="358"/>
      <c r="Q99" s="358"/>
      <c r="R99" s="358"/>
      <c r="S99" s="86"/>
      <c r="T99" s="86"/>
      <c r="U99" s="86"/>
      <c r="V99" s="86"/>
      <c r="W99" s="86"/>
      <c r="X99" s="86"/>
      <c r="Y99" s="86"/>
    </row>
    <row r="100" spans="1:25" ht="15.6">
      <c r="A100" s="97"/>
      <c r="B100" s="98"/>
      <c r="C100" s="348" t="s">
        <v>465</v>
      </c>
      <c r="D100" s="344"/>
      <c r="E100" s="344"/>
      <c r="F100" s="344"/>
      <c r="G100" s="344"/>
      <c r="H100" s="344"/>
      <c r="I100" s="344"/>
      <c r="J100" s="344"/>
      <c r="K100" s="344"/>
      <c r="L100" s="344"/>
      <c r="M100" s="344"/>
      <c r="N100" s="344"/>
      <c r="O100" s="344"/>
      <c r="P100" s="344"/>
      <c r="Q100" s="344"/>
      <c r="R100" s="344"/>
      <c r="S100" s="86"/>
      <c r="T100" s="86"/>
      <c r="U100" s="86"/>
      <c r="V100" s="86"/>
      <c r="W100" s="86"/>
      <c r="X100" s="86"/>
      <c r="Y100" s="86"/>
    </row>
    <row r="101" spans="1:25" ht="15.75" customHeight="1">
      <c r="A101" s="97" t="s">
        <v>134</v>
      </c>
      <c r="B101" s="98"/>
      <c r="C101" s="358" t="s">
        <v>226</v>
      </c>
      <c r="D101" s="358"/>
      <c r="E101" s="358"/>
      <c r="F101" s="358"/>
      <c r="G101" s="358"/>
      <c r="H101" s="358"/>
      <c r="I101" s="358"/>
      <c r="J101" s="358"/>
      <c r="K101" s="358"/>
      <c r="L101" s="358"/>
      <c r="M101" s="358"/>
      <c r="N101" s="358"/>
      <c r="O101" s="358"/>
      <c r="P101" s="358"/>
      <c r="Q101" s="358"/>
      <c r="R101" s="358"/>
      <c r="S101" s="86"/>
      <c r="T101" s="86"/>
      <c r="U101" s="86"/>
      <c r="V101" s="86"/>
      <c r="W101" s="86"/>
      <c r="X101" s="86"/>
      <c r="Y101" s="86"/>
    </row>
    <row r="102" spans="1:25" ht="15.75" customHeight="1">
      <c r="A102" s="97" t="s">
        <v>135</v>
      </c>
      <c r="B102" s="98"/>
      <c r="C102" s="361" t="s">
        <v>136</v>
      </c>
      <c r="D102" s="361"/>
      <c r="E102" s="361"/>
      <c r="F102" s="361"/>
      <c r="G102" s="361"/>
      <c r="H102" s="361"/>
      <c r="I102" s="361"/>
      <c r="J102" s="361"/>
      <c r="K102" s="361"/>
      <c r="L102" s="361"/>
      <c r="M102" s="361"/>
      <c r="N102" s="361"/>
      <c r="O102" s="361"/>
      <c r="P102" s="361"/>
      <c r="Q102" s="361"/>
      <c r="R102" s="361"/>
      <c r="S102" s="86"/>
      <c r="T102" s="86"/>
      <c r="U102" s="86"/>
      <c r="V102" s="86"/>
      <c r="W102" s="86"/>
      <c r="X102" s="86"/>
      <c r="Y102" s="86"/>
    </row>
    <row r="103" spans="1:25" ht="15.75" customHeight="1">
      <c r="A103" s="97"/>
      <c r="B103" s="98"/>
      <c r="C103" s="180" t="s">
        <v>137</v>
      </c>
      <c r="D103" s="345"/>
      <c r="E103" s="345"/>
      <c r="F103" s="345"/>
      <c r="G103" s="345"/>
      <c r="H103" s="345"/>
      <c r="I103" s="345"/>
      <c r="J103" s="345"/>
      <c r="K103" s="345"/>
      <c r="L103" s="345"/>
      <c r="M103" s="345"/>
      <c r="N103" s="345"/>
      <c r="O103" s="345"/>
      <c r="P103" s="345"/>
      <c r="Q103" s="345"/>
      <c r="R103" s="345"/>
      <c r="S103" s="86"/>
      <c r="T103" s="86"/>
      <c r="U103" s="86"/>
      <c r="V103" s="86"/>
      <c r="W103" s="86"/>
      <c r="X103" s="86"/>
      <c r="Y103" s="86"/>
    </row>
    <row r="104" spans="1:25" ht="15.75" customHeight="1">
      <c r="A104" s="97" t="s">
        <v>138</v>
      </c>
      <c r="B104" s="98"/>
      <c r="C104" s="361" t="s">
        <v>139</v>
      </c>
      <c r="D104" s="361"/>
      <c r="E104" s="361"/>
      <c r="F104" s="361"/>
      <c r="G104" s="361"/>
      <c r="H104" s="361"/>
      <c r="I104" s="361"/>
      <c r="J104" s="361"/>
      <c r="K104" s="361"/>
      <c r="L104" s="361"/>
      <c r="M104" s="361"/>
      <c r="N104" s="361"/>
      <c r="O104" s="361"/>
      <c r="P104" s="361"/>
      <c r="Q104" s="361"/>
      <c r="R104" s="361"/>
      <c r="S104" s="86"/>
      <c r="T104" s="86"/>
      <c r="U104" s="86"/>
      <c r="V104" s="86"/>
      <c r="W104" s="86"/>
      <c r="X104" s="86"/>
      <c r="Y104" s="86"/>
    </row>
    <row r="105" spans="1:25" ht="15.75" customHeight="1">
      <c r="A105" s="99" t="s">
        <v>140</v>
      </c>
      <c r="B105" s="98"/>
      <c r="C105" s="357" t="s">
        <v>473</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75" customHeight="1">
      <c r="A106" s="99" t="s">
        <v>141</v>
      </c>
      <c r="B106" s="98"/>
      <c r="C106" s="357" t="s">
        <v>142</v>
      </c>
      <c r="D106" s="357"/>
      <c r="E106" s="357"/>
      <c r="F106" s="357"/>
      <c r="G106" s="357"/>
      <c r="H106" s="357"/>
      <c r="I106" s="357"/>
      <c r="J106" s="357"/>
      <c r="K106" s="357"/>
      <c r="L106" s="357"/>
      <c r="M106" s="357"/>
      <c r="N106" s="357"/>
      <c r="O106" s="357"/>
      <c r="P106" s="357"/>
      <c r="Q106" s="357"/>
      <c r="R106" s="357"/>
      <c r="S106" s="86"/>
      <c r="T106" s="86"/>
      <c r="U106" s="86"/>
      <c r="V106" s="86"/>
      <c r="W106" s="86"/>
      <c r="X106" s="86"/>
      <c r="Y106" s="86"/>
    </row>
    <row r="107" spans="1:25" ht="15.75" customHeight="1">
      <c r="A107" s="99" t="s">
        <v>143</v>
      </c>
      <c r="B107" s="98"/>
      <c r="C107" s="357" t="s">
        <v>378</v>
      </c>
      <c r="D107" s="357"/>
      <c r="E107" s="357"/>
      <c r="F107" s="357"/>
      <c r="G107" s="357"/>
      <c r="H107" s="357"/>
      <c r="I107" s="357"/>
      <c r="J107" s="357"/>
      <c r="K107" s="357"/>
      <c r="L107" s="357"/>
      <c r="M107" s="357"/>
      <c r="N107" s="357"/>
      <c r="O107" s="357"/>
      <c r="P107" s="357"/>
      <c r="Q107" s="357"/>
      <c r="R107" s="357"/>
      <c r="S107" s="86"/>
      <c r="T107" s="86"/>
      <c r="U107" s="86"/>
      <c r="V107" s="86"/>
      <c r="W107" s="86"/>
      <c r="X107" s="86"/>
      <c r="Y107" s="86"/>
    </row>
    <row r="108" spans="1:25" ht="15.75" customHeight="1">
      <c r="A108" s="99" t="s">
        <v>145</v>
      </c>
      <c r="B108" s="10"/>
      <c r="C108" s="357" t="s">
        <v>146</v>
      </c>
      <c r="D108" s="357"/>
      <c r="E108" s="357"/>
      <c r="F108" s="357"/>
      <c r="G108" s="357"/>
      <c r="H108" s="357"/>
      <c r="I108" s="357"/>
      <c r="J108" s="357"/>
      <c r="K108" s="357"/>
      <c r="L108" s="357"/>
      <c r="M108" s="357"/>
      <c r="N108" s="357"/>
      <c r="O108" s="357"/>
      <c r="P108" s="357"/>
      <c r="Q108" s="357"/>
      <c r="R108" s="357"/>
      <c r="S108" s="86"/>
      <c r="T108" s="86"/>
      <c r="U108" s="86"/>
      <c r="V108" s="86"/>
      <c r="W108" s="86"/>
      <c r="X108" s="86"/>
      <c r="Y108" s="86"/>
    </row>
    <row r="109" spans="1:25" ht="15.6">
      <c r="A109" s="43" t="s">
        <v>208</v>
      </c>
      <c r="B109" s="58"/>
      <c r="C109" s="58" t="s">
        <v>466</v>
      </c>
      <c r="D109" s="346"/>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7" t="s">
        <v>214</v>
      </c>
      <c r="B110" s="338"/>
      <c r="C110" s="182" t="s">
        <v>467</v>
      </c>
      <c r="D110" s="104"/>
      <c r="E110" s="104"/>
      <c r="F110" s="104"/>
      <c r="G110" s="347"/>
      <c r="H110" s="43"/>
      <c r="I110" s="43"/>
      <c r="J110" s="11"/>
      <c r="K110" s="11"/>
      <c r="L110" s="58"/>
      <c r="M110" s="58"/>
      <c r="N110" s="38"/>
      <c r="O110" s="58"/>
      <c r="P110" s="346"/>
      <c r="Q110" s="11"/>
      <c r="R110" s="105"/>
      <c r="S110" s="86"/>
      <c r="T110" s="86"/>
      <c r="U110" s="86"/>
      <c r="V110" s="86"/>
      <c r="W110" s="86"/>
      <c r="X110" s="86"/>
      <c r="Y110" s="86"/>
    </row>
    <row r="111" spans="1:25" ht="15.6">
      <c r="A111" s="337" t="s">
        <v>216</v>
      </c>
      <c r="B111" s="338"/>
      <c r="C111" s="58" t="s">
        <v>468</v>
      </c>
      <c r="D111" s="104"/>
      <c r="E111" s="104"/>
      <c r="F111" s="104"/>
      <c r="G111" s="347"/>
      <c r="H111" s="43"/>
      <c r="I111" s="43"/>
      <c r="J111" s="11"/>
      <c r="K111" s="11"/>
      <c r="L111" s="58"/>
      <c r="M111" s="58"/>
      <c r="N111" s="38"/>
      <c r="O111" s="58"/>
      <c r="P111" s="346"/>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8">
    <mergeCell ref="C107:R107"/>
    <mergeCell ref="C108:R108"/>
    <mergeCell ref="C99:R99"/>
    <mergeCell ref="C101:R101"/>
    <mergeCell ref="C102:R102"/>
    <mergeCell ref="C104:R104"/>
    <mergeCell ref="C105:R105"/>
    <mergeCell ref="C106:R106"/>
  </mergeCells>
  <pageMargins left="0.45" right="0.2" top="0.5" bottom="0.5" header="0.3" footer="0.3"/>
  <pageSetup scale="59" fitToHeight="0" orientation="landscape" r:id="rId1"/>
  <headerFooter>
    <oddHeader>&amp;L&amp;"-,Bold"MidAmerican Energy Company Attachment 1-1i&amp;REffective January 1, 2017</oddHeader>
    <oddFooter>&amp;L&amp;D&amp;T&amp;R&amp;Z&amp;F</oddFooter>
  </headerFooter>
  <rowBreaks count="1" manualBreakCount="1">
    <brk id="59"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R307"/>
  <sheetViews>
    <sheetView topLeftCell="D1" zoomScale="70" zoomScaleNormal="70" workbookViewId="0">
      <selection activeCell="O17" sqref="O17"/>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6.109375" style="1" customWidth="1"/>
    <col min="6" max="6" width="16.5546875" style="1" customWidth="1"/>
    <col min="7" max="7" width="18.6640625" style="1" customWidth="1"/>
    <col min="8" max="8" width="19" style="1" customWidth="1"/>
    <col min="9" max="9" width="17.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6" width="16" style="1" customWidth="1"/>
    <col min="17" max="17" width="20.5546875" style="1" customWidth="1"/>
    <col min="18" max="18" width="15.88671875" style="1" customWidth="1"/>
    <col min="19" max="19" width="17.88671875" style="1" customWidth="1"/>
    <col min="20" max="20" width="2.44140625" style="1" customWidth="1"/>
    <col min="21" max="21" width="3.33203125" style="1" customWidth="1"/>
    <col min="22" max="22" width="3.88671875" style="1" customWidth="1"/>
    <col min="23" max="23" width="24.44140625" style="1" bestFit="1" customWidth="1"/>
    <col min="24" max="16384" width="9.109375" style="1"/>
  </cols>
  <sheetData>
    <row r="1" spans="1:70">
      <c r="S1" s="2"/>
    </row>
    <row r="2" spans="1:70">
      <c r="S2" s="2"/>
    </row>
    <row r="4" spans="1:70" ht="15.6">
      <c r="S4" s="213" t="s">
        <v>334</v>
      </c>
    </row>
    <row r="5" spans="1:70" ht="15.6">
      <c r="C5" s="3" t="s">
        <v>1</v>
      </c>
      <c r="D5" s="3"/>
      <c r="E5" s="3"/>
      <c r="F5" s="3"/>
      <c r="G5" s="3"/>
      <c r="H5" s="3"/>
      <c r="I5" s="3"/>
      <c r="J5" s="4" t="s">
        <v>2</v>
      </c>
      <c r="K5" s="4"/>
      <c r="L5" s="3"/>
      <c r="M5" s="3"/>
      <c r="N5" s="3"/>
      <c r="O5" s="5"/>
      <c r="P5" s="5"/>
      <c r="R5" s="6"/>
      <c r="S5" s="285" t="s">
        <v>500</v>
      </c>
      <c r="T5" s="8"/>
      <c r="U5" s="9"/>
      <c r="V5" s="9"/>
      <c r="W5" s="8"/>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1:70" ht="15.6">
      <c r="C6" s="3"/>
      <c r="D6" s="3"/>
      <c r="E6" s="3"/>
      <c r="F6" s="3"/>
      <c r="G6" s="3"/>
      <c r="H6" s="11" t="s">
        <v>3</v>
      </c>
      <c r="I6" s="11"/>
      <c r="J6" s="11" t="s">
        <v>331</v>
      </c>
      <c r="K6" s="11"/>
      <c r="L6" s="11"/>
      <c r="M6" s="11"/>
      <c r="N6" s="11"/>
      <c r="O6" s="5"/>
      <c r="P6" s="5"/>
      <c r="R6" s="6"/>
      <c r="S6" s="5"/>
      <c r="T6" s="8"/>
      <c r="U6" s="12"/>
      <c r="V6" s="9"/>
      <c r="W6" s="8"/>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row>
    <row r="7" spans="1:70" ht="15.6">
      <c r="C7" s="6"/>
      <c r="D7" s="6"/>
      <c r="E7" s="6"/>
      <c r="F7" s="6"/>
      <c r="G7" s="6"/>
      <c r="H7" s="6"/>
      <c r="I7" s="6"/>
      <c r="J7" s="6"/>
      <c r="K7" s="6"/>
      <c r="L7" s="6"/>
      <c r="M7" s="6"/>
      <c r="N7" s="6"/>
      <c r="O7" s="6"/>
      <c r="P7" s="6"/>
      <c r="R7" s="6"/>
      <c r="S7" s="6" t="s">
        <v>5</v>
      </c>
      <c r="T7" s="8"/>
      <c r="U7" s="9"/>
      <c r="V7" s="9"/>
      <c r="W7" s="8"/>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row>
    <row r="8" spans="1:70" ht="15.6">
      <c r="A8" s="13"/>
      <c r="C8" s="6"/>
      <c r="D8" s="6"/>
      <c r="E8" s="6"/>
      <c r="F8" s="6"/>
      <c r="G8" s="6"/>
      <c r="H8" s="6"/>
      <c r="I8" s="6"/>
      <c r="J8" s="14" t="s">
        <v>368</v>
      </c>
      <c r="K8" s="14"/>
      <c r="L8" s="6"/>
      <c r="M8" s="6"/>
      <c r="N8" s="6"/>
      <c r="O8" s="6"/>
      <c r="P8" s="6"/>
      <c r="Q8" s="6"/>
      <c r="R8" s="6"/>
      <c r="S8" s="6"/>
      <c r="T8" s="8"/>
      <c r="U8" s="9"/>
      <c r="V8" s="9"/>
      <c r="W8" s="8"/>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0" ht="15.6">
      <c r="A9" s="13"/>
      <c r="C9" s="6"/>
      <c r="D9" s="6"/>
      <c r="E9" s="6"/>
      <c r="F9" s="6"/>
      <c r="G9" s="6"/>
      <c r="H9" s="6"/>
      <c r="I9" s="6"/>
      <c r="J9" s="15"/>
      <c r="K9" s="15"/>
      <c r="L9" s="6"/>
      <c r="M9" s="6"/>
      <c r="N9" s="6"/>
      <c r="O9" s="6"/>
      <c r="P9" s="6"/>
      <c r="Q9" s="6"/>
      <c r="R9" s="6"/>
      <c r="S9" s="6"/>
      <c r="T9" s="8"/>
      <c r="U9" s="9"/>
      <c r="V9" s="9"/>
      <c r="W9" s="8"/>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0" ht="15.6">
      <c r="A10" s="13"/>
      <c r="C10" s="6" t="s">
        <v>332</v>
      </c>
      <c r="D10" s="6"/>
      <c r="E10" s="6"/>
      <c r="F10" s="6"/>
      <c r="G10" s="6"/>
      <c r="H10" s="6"/>
      <c r="I10" s="6"/>
      <c r="J10" s="15"/>
      <c r="K10" s="15"/>
      <c r="L10" s="6"/>
      <c r="M10" s="6"/>
      <c r="N10" s="6"/>
      <c r="O10" s="6"/>
      <c r="P10" s="6"/>
      <c r="Q10" s="6"/>
      <c r="R10" s="6"/>
      <c r="S10" s="6"/>
      <c r="T10" s="8"/>
      <c r="U10" s="9"/>
      <c r="V10" s="9"/>
      <c r="W10" s="8"/>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0" ht="15.6">
      <c r="A11" s="13"/>
      <c r="C11" s="6" t="s">
        <v>333</v>
      </c>
      <c r="D11" s="6"/>
      <c r="E11" s="6"/>
      <c r="F11" s="6"/>
      <c r="G11" s="6"/>
      <c r="H11" s="6"/>
      <c r="I11" s="6"/>
      <c r="J11" s="15"/>
      <c r="K11" s="15"/>
      <c r="Q11" s="6"/>
      <c r="R11" s="6"/>
      <c r="S11" s="6"/>
      <c r="T11" s="8"/>
      <c r="U11" s="8"/>
      <c r="V11" s="8"/>
      <c r="W11" s="8"/>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row>
    <row r="12" spans="1:70" ht="15.6">
      <c r="A12" s="13"/>
      <c r="C12" s="6"/>
      <c r="D12" s="6"/>
      <c r="E12" s="6"/>
      <c r="F12" s="6"/>
      <c r="G12" s="6"/>
      <c r="H12" s="6"/>
      <c r="I12" s="6"/>
      <c r="J12" s="6"/>
      <c r="K12" s="6"/>
      <c r="Q12" s="16"/>
      <c r="R12" s="6"/>
      <c r="S12" s="6"/>
      <c r="T12" s="8"/>
      <c r="U12" s="8"/>
      <c r="V12" s="8"/>
      <c r="W12" s="8"/>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row>
    <row r="13" spans="1:70" ht="15.6">
      <c r="C13" s="17" t="s">
        <v>8</v>
      </c>
      <c r="D13" s="17"/>
      <c r="E13" s="17"/>
      <c r="F13" s="17"/>
      <c r="G13" s="17"/>
      <c r="H13" s="17" t="s">
        <v>9</v>
      </c>
      <c r="I13" s="17"/>
      <c r="J13" s="17" t="s">
        <v>10</v>
      </c>
      <c r="K13" s="17"/>
      <c r="L13" s="18" t="s">
        <v>11</v>
      </c>
      <c r="R13" s="11"/>
      <c r="S13" s="18"/>
      <c r="T13" s="19"/>
      <c r="U13" s="18"/>
      <c r="V13" s="19"/>
      <c r="W13" s="2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row>
    <row r="14" spans="1:70" ht="15.6">
      <c r="C14" s="21"/>
      <c r="D14" s="21"/>
      <c r="E14" s="21"/>
      <c r="F14" s="21"/>
      <c r="G14" s="21"/>
      <c r="H14" s="22" t="s">
        <v>335</v>
      </c>
      <c r="I14" s="22"/>
      <c r="J14" s="11"/>
      <c r="K14" s="11"/>
      <c r="R14" s="11"/>
      <c r="T14" s="19"/>
      <c r="U14" s="23"/>
      <c r="V14" s="23"/>
      <c r="W14" s="2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row>
    <row r="15" spans="1:70" ht="15.6">
      <c r="A15" s="13" t="s">
        <v>13</v>
      </c>
      <c r="C15" s="21"/>
      <c r="D15" s="21"/>
      <c r="E15" s="21"/>
      <c r="F15" s="21"/>
      <c r="G15" s="21"/>
      <c r="H15" s="24" t="s">
        <v>14</v>
      </c>
      <c r="I15" s="24"/>
      <c r="J15" s="25" t="s">
        <v>15</v>
      </c>
      <c r="K15" s="25"/>
      <c r="L15" s="25" t="s">
        <v>16</v>
      </c>
      <c r="R15" s="11"/>
      <c r="T15" s="8"/>
      <c r="U15" s="26"/>
      <c r="V15" s="23"/>
      <c r="W15" s="2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row>
    <row r="16" spans="1:70" ht="15.6">
      <c r="A16" s="13" t="s">
        <v>17</v>
      </c>
      <c r="C16" s="27"/>
      <c r="D16" s="27"/>
      <c r="E16" s="27"/>
      <c r="F16" s="27"/>
      <c r="G16" s="27"/>
      <c r="H16" s="11"/>
      <c r="I16" s="11"/>
      <c r="J16" s="11"/>
      <c r="K16" s="11"/>
      <c r="L16" s="11"/>
      <c r="R16" s="11"/>
      <c r="S16" s="11"/>
      <c r="T16" s="8"/>
      <c r="U16" s="19"/>
      <c r="V16" s="19"/>
      <c r="W16" s="2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row>
    <row r="17" spans="1:70" ht="15.6">
      <c r="A17" s="28"/>
      <c r="C17" s="21"/>
      <c r="D17" s="21"/>
      <c r="E17" s="21"/>
      <c r="F17" s="21"/>
      <c r="G17" s="21"/>
      <c r="H17" s="11"/>
      <c r="I17" s="11"/>
      <c r="J17" s="11"/>
      <c r="K17" s="11"/>
      <c r="L17" s="11"/>
      <c r="R17" s="11"/>
      <c r="S17" s="11"/>
      <c r="T17" s="8"/>
      <c r="U17" s="19"/>
      <c r="V17" s="19"/>
      <c r="W17" s="2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row>
    <row r="18" spans="1:70" ht="15.6">
      <c r="A18" s="29">
        <v>1</v>
      </c>
      <c r="C18" s="21" t="s">
        <v>18</v>
      </c>
      <c r="D18" s="21"/>
      <c r="E18" s="21"/>
      <c r="F18" s="21"/>
      <c r="G18" s="21"/>
      <c r="H18" s="30" t="s">
        <v>336</v>
      </c>
      <c r="I18" s="30"/>
      <c r="J18" s="31">
        <v>5528194479</v>
      </c>
      <c r="K18" s="11"/>
      <c r="L18" s="194"/>
      <c r="R18" s="11"/>
      <c r="S18" s="11"/>
      <c r="T18" s="8"/>
      <c r="U18" s="19"/>
      <c r="V18" s="19"/>
      <c r="W18" s="2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row>
    <row r="19" spans="1:70" ht="15.6">
      <c r="A19" s="29" t="s">
        <v>20</v>
      </c>
      <c r="C19" s="21" t="s">
        <v>21</v>
      </c>
      <c r="D19" s="21"/>
      <c r="E19" s="21"/>
      <c r="F19" s="21"/>
      <c r="G19" s="21"/>
      <c r="H19" s="30" t="s">
        <v>337</v>
      </c>
      <c r="I19" s="30"/>
      <c r="J19" s="32">
        <v>1373835940</v>
      </c>
      <c r="K19" s="33"/>
      <c r="L19" s="194"/>
      <c r="R19" s="11"/>
      <c r="S19" s="11"/>
      <c r="T19" s="8"/>
      <c r="U19" s="19"/>
      <c r="V19" s="19"/>
      <c r="W19" s="2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row>
    <row r="20" spans="1:70" ht="15.6">
      <c r="A20" s="29">
        <v>2</v>
      </c>
      <c r="C20" s="21" t="s">
        <v>22</v>
      </c>
      <c r="D20" s="21"/>
      <c r="E20" s="21"/>
      <c r="F20" s="21"/>
      <c r="G20" s="21"/>
      <c r="H20" s="30" t="s">
        <v>23</v>
      </c>
      <c r="I20" s="30"/>
      <c r="J20" s="34">
        <f>J18-J19</f>
        <v>4154358539</v>
      </c>
      <c r="K20" s="35"/>
      <c r="L20" s="194"/>
      <c r="R20" s="11"/>
      <c r="S20" s="11"/>
      <c r="T20" s="8"/>
      <c r="U20" s="19"/>
      <c r="V20" s="19"/>
      <c r="W20" s="2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0" ht="15.6">
      <c r="A21" s="29"/>
      <c r="H21" s="30"/>
      <c r="I21" s="30"/>
      <c r="J21" s="194"/>
      <c r="K21" s="194"/>
      <c r="L21" s="194"/>
      <c r="R21" s="11"/>
      <c r="S21" s="11"/>
      <c r="T21" s="8"/>
      <c r="U21" s="19"/>
      <c r="V21" s="19"/>
      <c r="W21" s="2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0" ht="15.6">
      <c r="A22" s="29"/>
      <c r="C22" s="21" t="s">
        <v>24</v>
      </c>
      <c r="D22" s="21"/>
      <c r="E22" s="21"/>
      <c r="F22" s="21"/>
      <c r="G22" s="21"/>
      <c r="H22" s="30"/>
      <c r="I22" s="30"/>
      <c r="J22" s="11"/>
      <c r="K22" s="11"/>
      <c r="L22" s="11"/>
      <c r="R22" s="11"/>
      <c r="S22" s="11"/>
      <c r="T22" s="19"/>
      <c r="U22" s="19"/>
      <c r="V22" s="19"/>
      <c r="W22" s="2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row>
    <row r="23" spans="1:70" ht="15.6">
      <c r="A23" s="29">
        <v>3</v>
      </c>
      <c r="C23" s="21" t="s">
        <v>25</v>
      </c>
      <c r="D23" s="21"/>
      <c r="E23" s="21"/>
      <c r="F23" s="21"/>
      <c r="G23" s="21"/>
      <c r="H23" s="30" t="s">
        <v>338</v>
      </c>
      <c r="I23" s="30"/>
      <c r="J23" s="31">
        <v>147756323</v>
      </c>
      <c r="K23" s="11"/>
      <c r="L23" s="194"/>
      <c r="R23" s="11"/>
      <c r="S23" s="11"/>
      <c r="T23" s="19"/>
      <c r="U23" s="19"/>
      <c r="V23" s="19"/>
      <c r="W23" s="2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row>
    <row r="24" spans="1:70" ht="15.6">
      <c r="A24" s="29" t="s">
        <v>27</v>
      </c>
      <c r="C24" s="21" t="s">
        <v>28</v>
      </c>
      <c r="D24" s="21"/>
      <c r="E24" s="21"/>
      <c r="F24" s="21"/>
      <c r="G24" s="21"/>
      <c r="H24" s="30" t="s">
        <v>339</v>
      </c>
      <c r="I24" s="30"/>
      <c r="J24" s="31">
        <v>99327428</v>
      </c>
      <c r="K24" s="11"/>
      <c r="L24" s="194"/>
      <c r="R24" s="11"/>
      <c r="S24" s="11"/>
      <c r="T24" s="19"/>
      <c r="U24" s="19"/>
      <c r="V24" s="19"/>
      <c r="W24" s="2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row>
    <row r="25" spans="1:70" ht="15.6">
      <c r="A25" s="29"/>
      <c r="C25" s="21"/>
      <c r="D25" s="21"/>
      <c r="E25" s="21"/>
      <c r="F25" s="21"/>
      <c r="G25" s="21"/>
      <c r="H25" s="30" t="s">
        <v>342</v>
      </c>
      <c r="I25" s="30"/>
      <c r="J25" s="31"/>
      <c r="K25" s="11"/>
      <c r="L25" s="194"/>
      <c r="R25" s="11"/>
      <c r="S25" s="11"/>
      <c r="T25" s="19"/>
      <c r="U25" s="19"/>
      <c r="V25" s="19"/>
      <c r="W25" s="2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row>
    <row r="26" spans="1:70" ht="15.6">
      <c r="A26" s="29" t="s">
        <v>340</v>
      </c>
      <c r="C26" s="21" t="s">
        <v>341</v>
      </c>
      <c r="D26" s="21"/>
      <c r="E26" s="21"/>
      <c r="F26" s="21"/>
      <c r="G26" s="21"/>
      <c r="H26" s="30" t="s">
        <v>339</v>
      </c>
      <c r="I26" s="30"/>
      <c r="J26" s="31">
        <v>6175670</v>
      </c>
      <c r="K26" s="11"/>
      <c r="L26" s="194"/>
      <c r="R26" s="11"/>
      <c r="S26" s="11"/>
      <c r="T26" s="19"/>
      <c r="U26" s="19"/>
      <c r="V26" s="19"/>
      <c r="W26" s="2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row>
    <row r="27" spans="1:70" ht="15.6">
      <c r="A27" s="29" t="s">
        <v>30</v>
      </c>
      <c r="C27" s="21" t="s">
        <v>31</v>
      </c>
      <c r="D27" s="21"/>
      <c r="E27" s="21"/>
      <c r="F27" s="21"/>
      <c r="G27" s="21"/>
      <c r="H27" s="30" t="s">
        <v>369</v>
      </c>
      <c r="I27" s="30"/>
      <c r="J27" s="31">
        <v>0</v>
      </c>
      <c r="K27" s="11"/>
      <c r="L27" s="194"/>
      <c r="R27" s="11"/>
      <c r="S27" s="11"/>
      <c r="T27" s="19"/>
      <c r="U27" s="19"/>
      <c r="V27" s="19"/>
      <c r="W27" s="2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row>
    <row r="28" spans="1:70" ht="15.6">
      <c r="A28" s="29" t="s">
        <v>33</v>
      </c>
      <c r="C28" s="21" t="s">
        <v>34</v>
      </c>
      <c r="D28" s="21"/>
      <c r="E28" s="21"/>
      <c r="F28" s="21"/>
      <c r="G28" s="21"/>
      <c r="H28" s="30" t="s">
        <v>370</v>
      </c>
      <c r="I28" s="30"/>
      <c r="J28" s="32">
        <v>0</v>
      </c>
      <c r="K28" s="33"/>
      <c r="L28" s="194"/>
      <c r="R28" s="11"/>
      <c r="S28" s="11"/>
      <c r="T28" s="19"/>
      <c r="U28" s="19"/>
      <c r="V28" s="19"/>
      <c r="W28" s="2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row>
    <row r="29" spans="1:70" ht="15.6">
      <c r="A29" s="29" t="s">
        <v>36</v>
      </c>
      <c r="C29" s="21" t="s">
        <v>37</v>
      </c>
      <c r="D29" s="21"/>
      <c r="E29" s="21"/>
      <c r="F29" s="21"/>
      <c r="G29" s="21"/>
      <c r="H29" s="30" t="s">
        <v>343</v>
      </c>
      <c r="I29" s="30"/>
      <c r="J29" s="34">
        <f>J24-(J26+J27+J28)</f>
        <v>93151758</v>
      </c>
      <c r="K29" s="11"/>
      <c r="L29" s="194"/>
      <c r="R29" s="11"/>
      <c r="S29" s="11"/>
      <c r="T29" s="19"/>
      <c r="U29" s="19"/>
      <c r="V29" s="19"/>
      <c r="W29" s="2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row>
    <row r="30" spans="1:70" ht="15.6">
      <c r="A30" s="29"/>
      <c r="C30" s="21"/>
      <c r="D30" s="21"/>
      <c r="E30" s="21"/>
      <c r="F30" s="21"/>
      <c r="G30" s="21"/>
      <c r="H30" s="30"/>
      <c r="I30" s="30"/>
      <c r="J30" s="11"/>
      <c r="K30" s="11"/>
      <c r="L30" s="194"/>
      <c r="R30" s="11"/>
      <c r="S30" s="11"/>
      <c r="T30" s="19"/>
      <c r="U30" s="19"/>
      <c r="V30" s="19"/>
      <c r="W30" s="2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0" ht="15.6">
      <c r="A31" s="29">
        <v>4</v>
      </c>
      <c r="C31" s="27" t="s">
        <v>39</v>
      </c>
      <c r="D31" s="27"/>
      <c r="E31" s="27"/>
      <c r="F31" s="27"/>
      <c r="G31" s="21"/>
      <c r="H31" s="30" t="s">
        <v>40</v>
      </c>
      <c r="I31" s="30"/>
      <c r="J31" s="36">
        <f>IF(J29=0,0,J29/J19)</f>
        <v>6.7804135332199852E-2</v>
      </c>
      <c r="K31" s="36"/>
      <c r="L31" s="37">
        <f>J31</f>
        <v>6.7804135332199852E-2</v>
      </c>
      <c r="R31" s="11"/>
      <c r="S31" s="11"/>
      <c r="T31" s="19"/>
      <c r="U31" s="19"/>
      <c r="V31" s="19"/>
      <c r="W31" s="2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row>
    <row r="32" spans="1:70" ht="15.6">
      <c r="A32" s="29"/>
      <c r="C32" s="21"/>
      <c r="D32" s="21"/>
      <c r="E32" s="21"/>
      <c r="F32" s="21"/>
      <c r="G32" s="21"/>
      <c r="H32" s="30"/>
      <c r="I32" s="30"/>
      <c r="J32" s="11"/>
      <c r="K32" s="11"/>
      <c r="L32" s="194"/>
      <c r="R32" s="11"/>
      <c r="S32" s="11"/>
      <c r="T32" s="19"/>
      <c r="U32" s="19"/>
      <c r="V32" s="19"/>
      <c r="W32" s="2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row>
    <row r="33" spans="1:70" ht="15.6">
      <c r="A33" s="29"/>
      <c r="C33" s="21"/>
      <c r="D33" s="21"/>
      <c r="E33" s="21"/>
      <c r="F33" s="21"/>
      <c r="G33" s="21"/>
      <c r="H33" s="30"/>
      <c r="I33" s="30"/>
      <c r="J33" s="11"/>
      <c r="K33" s="11"/>
      <c r="L33" s="194"/>
      <c r="R33" s="11"/>
      <c r="S33" s="11"/>
      <c r="T33" s="19"/>
      <c r="U33" s="19"/>
      <c r="V33" s="19"/>
      <c r="W33" s="2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row>
    <row r="34" spans="1:70" ht="15.6">
      <c r="A34" s="29"/>
      <c r="C34" s="21" t="s">
        <v>41</v>
      </c>
      <c r="D34" s="21"/>
      <c r="E34" s="21"/>
      <c r="F34" s="21"/>
      <c r="G34" s="21"/>
      <c r="H34" s="30"/>
      <c r="I34" s="30"/>
      <c r="J34" s="38"/>
      <c r="K34" s="38"/>
      <c r="L34" s="197"/>
      <c r="R34" s="11"/>
      <c r="S34" s="36"/>
      <c r="T34" s="40"/>
      <c r="U34" s="41"/>
      <c r="V34" s="19"/>
      <c r="W34" s="2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row>
    <row r="35" spans="1:70" ht="15.6">
      <c r="A35" s="29" t="s">
        <v>42</v>
      </c>
      <c r="C35" s="21" t="s">
        <v>43</v>
      </c>
      <c r="D35" s="21"/>
      <c r="E35" s="21"/>
      <c r="F35" s="21"/>
      <c r="G35" s="21"/>
      <c r="H35" s="30" t="s">
        <v>344</v>
      </c>
      <c r="I35" s="30"/>
      <c r="J35" s="34">
        <f>J23-J29-J26</f>
        <v>48428895</v>
      </c>
      <c r="K35" s="38"/>
      <c r="L35" s="197"/>
      <c r="R35" s="11"/>
      <c r="S35" s="36"/>
      <c r="T35" s="40"/>
      <c r="U35" s="41"/>
      <c r="V35" s="19"/>
      <c r="W35" s="2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row>
    <row r="36" spans="1:70" ht="15.6">
      <c r="A36" s="29" t="s">
        <v>45</v>
      </c>
      <c r="C36" s="21" t="s">
        <v>46</v>
      </c>
      <c r="D36" s="21"/>
      <c r="E36" s="21"/>
      <c r="F36" s="21"/>
      <c r="G36" s="21"/>
      <c r="H36" s="30" t="s">
        <v>47</v>
      </c>
      <c r="I36" s="30"/>
      <c r="J36" s="38">
        <f>IF(J35=0,0,J35/J18)</f>
        <v>8.7603457483211317E-3</v>
      </c>
      <c r="K36" s="38"/>
      <c r="L36" s="197">
        <f>J36</f>
        <v>8.7603457483211317E-3</v>
      </c>
      <c r="R36" s="11"/>
      <c r="S36" s="36"/>
      <c r="T36" s="40"/>
      <c r="U36" s="41"/>
      <c r="V36" s="19"/>
      <c r="W36" s="2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row>
    <row r="37" spans="1:70" ht="15.6">
      <c r="A37" s="29"/>
      <c r="C37" s="21"/>
      <c r="D37" s="21"/>
      <c r="E37" s="21"/>
      <c r="F37" s="21"/>
      <c r="G37" s="21"/>
      <c r="H37" s="30"/>
      <c r="I37" s="30"/>
      <c r="J37" s="38"/>
      <c r="K37" s="38"/>
      <c r="L37" s="197"/>
      <c r="R37" s="11"/>
      <c r="S37" s="36"/>
      <c r="T37" s="40"/>
      <c r="U37" s="41"/>
      <c r="V37" s="19"/>
      <c r="W37" s="2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row>
    <row r="38" spans="1:70" ht="15.6">
      <c r="A38" s="42"/>
      <c r="B38" s="10"/>
      <c r="C38" s="21" t="s">
        <v>48</v>
      </c>
      <c r="D38" s="21"/>
      <c r="E38" s="21"/>
      <c r="F38" s="21"/>
      <c r="G38" s="21"/>
      <c r="H38" s="43"/>
      <c r="I38" s="43"/>
      <c r="J38" s="11"/>
      <c r="K38" s="11"/>
      <c r="L38" s="11"/>
      <c r="N38" s="10"/>
      <c r="O38" s="10"/>
      <c r="P38" s="10"/>
      <c r="R38" s="11"/>
      <c r="S38" s="36"/>
      <c r="T38" s="40"/>
      <c r="U38" s="41"/>
      <c r="V38" s="19"/>
      <c r="W38" s="2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row>
    <row r="39" spans="1:70" ht="15.6">
      <c r="A39" s="42" t="s">
        <v>49</v>
      </c>
      <c r="B39" s="10"/>
      <c r="C39" s="21" t="s">
        <v>50</v>
      </c>
      <c r="D39" s="21"/>
      <c r="E39" s="21"/>
      <c r="F39" s="21"/>
      <c r="G39" s="21"/>
      <c r="H39" s="30" t="s">
        <v>345</v>
      </c>
      <c r="I39" s="30"/>
      <c r="J39" s="31">
        <v>13278426</v>
      </c>
      <c r="K39" s="11"/>
      <c r="L39" s="194"/>
      <c r="N39" s="10"/>
      <c r="O39" s="10"/>
      <c r="P39" s="10"/>
      <c r="R39" s="11"/>
      <c r="S39" s="36"/>
      <c r="T39" s="40"/>
      <c r="U39" s="41"/>
      <c r="V39" s="19"/>
      <c r="W39" s="2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row>
    <row r="40" spans="1:70" ht="15.6">
      <c r="A40" s="42" t="s">
        <v>52</v>
      </c>
      <c r="B40" s="10"/>
      <c r="C40" s="21" t="s">
        <v>53</v>
      </c>
      <c r="D40" s="21"/>
      <c r="E40" s="21"/>
      <c r="F40" s="21"/>
      <c r="G40" s="21"/>
      <c r="H40" s="30" t="s">
        <v>54</v>
      </c>
      <c r="I40" s="30"/>
      <c r="J40" s="38">
        <f>IF(J39=0,0,J39/J18)</f>
        <v>2.4019462503428327E-3</v>
      </c>
      <c r="K40" s="38"/>
      <c r="L40" s="197">
        <f>J40</f>
        <v>2.4019462503428327E-3</v>
      </c>
      <c r="N40" s="10"/>
      <c r="O40" s="10"/>
      <c r="P40" s="10"/>
      <c r="R40" s="11"/>
      <c r="S40" s="36"/>
      <c r="T40" s="40"/>
      <c r="U40" s="41"/>
      <c r="V40" s="19"/>
      <c r="W40" s="2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row>
    <row r="41" spans="1:70" ht="15.6">
      <c r="A41" s="29"/>
      <c r="C41" s="21"/>
      <c r="D41" s="21"/>
      <c r="E41" s="21"/>
      <c r="F41" s="21"/>
      <c r="G41" s="21"/>
      <c r="H41" s="30"/>
      <c r="I41" s="30"/>
      <c r="J41" s="38"/>
      <c r="K41" s="38"/>
      <c r="L41" s="197"/>
      <c r="R41" s="11"/>
      <c r="S41" s="36"/>
      <c r="T41" s="40"/>
      <c r="U41" s="41"/>
      <c r="V41" s="19"/>
      <c r="W41" s="2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row>
    <row r="42" spans="1:70" ht="15.6">
      <c r="A42" s="44"/>
      <c r="C42" s="21" t="s">
        <v>55</v>
      </c>
      <c r="D42" s="21"/>
      <c r="E42" s="21"/>
      <c r="F42" s="21"/>
      <c r="G42" s="21"/>
      <c r="H42" s="43"/>
      <c r="I42" s="43"/>
      <c r="J42" s="11"/>
      <c r="K42" s="11"/>
      <c r="L42" s="11"/>
      <c r="R42" s="11"/>
      <c r="S42" s="11"/>
      <c r="T42" s="19"/>
      <c r="U42" s="11"/>
      <c r="V42" s="19"/>
      <c r="W42" s="2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row>
    <row r="43" spans="1:70" ht="15.6">
      <c r="A43" s="44" t="s">
        <v>56</v>
      </c>
      <c r="C43" s="21" t="s">
        <v>57</v>
      </c>
      <c r="D43" s="21"/>
      <c r="E43" s="21"/>
      <c r="F43" s="21"/>
      <c r="G43" s="21"/>
      <c r="H43" s="30" t="s">
        <v>346</v>
      </c>
      <c r="I43" s="30"/>
      <c r="J43" s="31">
        <v>25424115</v>
      </c>
      <c r="K43" s="11"/>
      <c r="L43" s="194"/>
      <c r="R43" s="11"/>
      <c r="S43" s="45"/>
      <c r="T43" s="19"/>
      <c r="U43" s="46"/>
      <c r="V43" s="23"/>
      <c r="W43" s="2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row>
    <row r="44" spans="1:70" ht="15.6">
      <c r="A44" s="44" t="s">
        <v>59</v>
      </c>
      <c r="C44" s="21" t="s">
        <v>60</v>
      </c>
      <c r="D44" s="21"/>
      <c r="E44" s="21"/>
      <c r="F44" s="21"/>
      <c r="G44" s="21"/>
      <c r="H44" s="30" t="s">
        <v>61</v>
      </c>
      <c r="I44" s="30"/>
      <c r="J44" s="38">
        <f>IF(J43=0,0,J43/J18)</f>
        <v>4.5989907005947071E-3</v>
      </c>
      <c r="K44" s="38"/>
      <c r="L44" s="197">
        <f>J44</f>
        <v>4.5989907005947071E-3</v>
      </c>
      <c r="R44" s="11"/>
      <c r="S44" s="36"/>
      <c r="T44" s="19"/>
      <c r="U44" s="41"/>
      <c r="V44" s="23"/>
      <c r="W44" s="2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row>
    <row r="45" spans="1:70" ht="15.6">
      <c r="A45" s="44"/>
      <c r="C45" s="21"/>
      <c r="D45" s="21"/>
      <c r="E45" s="21"/>
      <c r="F45" s="21"/>
      <c r="G45" s="21"/>
      <c r="H45" s="30"/>
      <c r="I45" s="30"/>
      <c r="J45" s="11"/>
      <c r="K45" s="11"/>
      <c r="L45" s="11"/>
      <c r="R45" s="11"/>
      <c r="V45" s="19"/>
      <c r="W45" s="2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row>
    <row r="46" spans="1:70" ht="15.6">
      <c r="A46" s="47" t="s">
        <v>62</v>
      </c>
      <c r="B46" s="48"/>
      <c r="C46" s="27" t="s">
        <v>63</v>
      </c>
      <c r="D46" s="27"/>
      <c r="E46" s="27"/>
      <c r="F46" s="27"/>
      <c r="G46" s="27"/>
      <c r="H46" s="22" t="s">
        <v>64</v>
      </c>
      <c r="I46" s="22"/>
      <c r="J46" s="49">
        <f>J36+J40+J44</f>
        <v>1.5761282699258673E-2</v>
      </c>
      <c r="K46" s="49"/>
      <c r="L46" s="49">
        <f>L36+L40+L44</f>
        <v>1.5761282699258673E-2</v>
      </c>
      <c r="R46" s="11"/>
      <c r="V46" s="19"/>
      <c r="W46" s="2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row>
    <row r="47" spans="1:70" ht="15.6">
      <c r="A47" s="44"/>
      <c r="C47" s="21"/>
      <c r="D47" s="21"/>
      <c r="E47" s="21"/>
      <c r="F47" s="21"/>
      <c r="G47" s="21"/>
      <c r="H47" s="30"/>
      <c r="I47" s="30"/>
      <c r="J47" s="11"/>
      <c r="K47" s="11"/>
      <c r="L47" s="11"/>
      <c r="R47" s="11"/>
      <c r="S47" s="11"/>
      <c r="T47" s="19"/>
      <c r="U47" s="50"/>
      <c r="V47" s="19"/>
      <c r="W47" s="2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row>
    <row r="48" spans="1:70" ht="15.6">
      <c r="A48" s="42"/>
      <c r="B48" s="51"/>
      <c r="C48" s="11" t="s">
        <v>65</v>
      </c>
      <c r="D48" s="11"/>
      <c r="E48" s="11"/>
      <c r="F48" s="11"/>
      <c r="G48" s="11"/>
      <c r="H48" s="30"/>
      <c r="I48" s="30"/>
      <c r="J48" s="11"/>
      <c r="K48" s="11"/>
      <c r="L48" s="11"/>
      <c r="R48" s="52"/>
      <c r="S48" s="51"/>
      <c r="V48" s="23"/>
      <c r="W48" s="19" t="s">
        <v>3</v>
      </c>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row>
    <row r="49" spans="1:70" ht="15.6">
      <c r="A49" s="44" t="s">
        <v>66</v>
      </c>
      <c r="B49" s="51"/>
      <c r="C49" s="11" t="s">
        <v>67</v>
      </c>
      <c r="D49" s="11"/>
      <c r="E49" s="11"/>
      <c r="F49" s="11"/>
      <c r="G49" s="11"/>
      <c r="H49" s="30" t="s">
        <v>347</v>
      </c>
      <c r="I49" s="30"/>
      <c r="J49" s="31">
        <v>110247406</v>
      </c>
      <c r="K49" s="11"/>
      <c r="L49" s="11"/>
      <c r="R49" s="52"/>
      <c r="S49" s="51"/>
      <c r="V49" s="23"/>
      <c r="W49" s="19"/>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row>
    <row r="50" spans="1:70" ht="15.6">
      <c r="A50" s="44" t="s">
        <v>69</v>
      </c>
      <c r="B50" s="51"/>
      <c r="C50" s="11" t="s">
        <v>70</v>
      </c>
      <c r="D50" s="11"/>
      <c r="E50" s="11"/>
      <c r="F50" s="11"/>
      <c r="G50" s="11"/>
      <c r="H50" s="30" t="s">
        <v>71</v>
      </c>
      <c r="I50" s="30"/>
      <c r="J50" s="38">
        <f>IF(J49=0,0,J49/J20)</f>
        <v>2.6537768698832086E-2</v>
      </c>
      <c r="K50" s="38"/>
      <c r="L50" s="197">
        <f>J50</f>
        <v>2.6537768698832086E-2</v>
      </c>
      <c r="R50" s="52"/>
      <c r="S50" s="51"/>
      <c r="T50" s="19"/>
      <c r="U50" s="19"/>
      <c r="V50" s="23"/>
      <c r="W50" s="19"/>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row>
    <row r="51" spans="1:70" ht="15.6">
      <c r="A51" s="44"/>
      <c r="C51" s="11"/>
      <c r="D51" s="11"/>
      <c r="E51" s="11"/>
      <c r="F51" s="11"/>
      <c r="G51" s="11"/>
      <c r="H51" s="30"/>
      <c r="I51" s="30"/>
      <c r="J51" s="11"/>
      <c r="K51" s="11"/>
      <c r="L51" s="11"/>
      <c r="R51" s="11"/>
      <c r="T51" s="8"/>
      <c r="U51" s="19"/>
      <c r="V51" s="8"/>
      <c r="W51" s="2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row>
    <row r="52" spans="1:70" ht="15.6">
      <c r="A52" s="44"/>
      <c r="C52" s="21" t="s">
        <v>72</v>
      </c>
      <c r="D52" s="21"/>
      <c r="E52" s="21"/>
      <c r="F52" s="21"/>
      <c r="G52" s="21"/>
      <c r="H52" s="53"/>
      <c r="I52" s="53"/>
      <c r="J52" s="194"/>
      <c r="K52" s="194"/>
      <c r="L52" s="194"/>
      <c r="R52" s="11"/>
      <c r="T52" s="19"/>
      <c r="U52" s="19"/>
      <c r="V52" s="19"/>
      <c r="W52" s="2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row>
    <row r="53" spans="1:70" ht="15.6">
      <c r="A53" s="44" t="s">
        <v>73</v>
      </c>
      <c r="C53" s="21" t="s">
        <v>74</v>
      </c>
      <c r="D53" s="21"/>
      <c r="E53" s="21"/>
      <c r="F53" s="21"/>
      <c r="G53" s="21"/>
      <c r="H53" s="30" t="s">
        <v>348</v>
      </c>
      <c r="I53" s="30"/>
      <c r="J53" s="31">
        <v>270393907</v>
      </c>
      <c r="K53" s="11"/>
      <c r="L53" s="11"/>
      <c r="R53" s="11"/>
      <c r="T53" s="19"/>
      <c r="U53" s="19"/>
      <c r="V53" s="19"/>
      <c r="W53" s="2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row>
    <row r="54" spans="1:70" ht="15.6">
      <c r="A54" s="44" t="s">
        <v>76</v>
      </c>
      <c r="B54" s="51"/>
      <c r="C54" s="11" t="s">
        <v>77</v>
      </c>
      <c r="D54" s="11"/>
      <c r="E54" s="11"/>
      <c r="F54" s="11"/>
      <c r="G54" s="11"/>
      <c r="H54" s="30" t="s">
        <v>78</v>
      </c>
      <c r="I54" s="30"/>
      <c r="J54" s="54">
        <f>IF(J53=0,0,J53/J20)</f>
        <v>6.5086800877106485E-2</v>
      </c>
      <c r="K54" s="54"/>
      <c r="L54" s="197">
        <f>J54</f>
        <v>6.5086800877106485E-2</v>
      </c>
      <c r="R54" s="11"/>
      <c r="U54" s="55"/>
      <c r="V54" s="23"/>
      <c r="W54" s="19"/>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row>
    <row r="55" spans="1:70" ht="15.6">
      <c r="A55" s="44"/>
      <c r="C55" s="21"/>
      <c r="D55" s="21"/>
      <c r="E55" s="21"/>
      <c r="F55" s="21"/>
      <c r="G55" s="21"/>
      <c r="H55" s="30"/>
      <c r="I55" s="30"/>
      <c r="J55" s="11"/>
      <c r="K55" s="11"/>
      <c r="L55" s="11"/>
      <c r="R55" s="11"/>
      <c r="S55" s="53"/>
      <c r="T55" s="19"/>
      <c r="U55" s="19"/>
      <c r="V55" s="19"/>
      <c r="W55" s="2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row>
    <row r="56" spans="1:70" ht="15.6">
      <c r="A56" s="47" t="s">
        <v>79</v>
      </c>
      <c r="B56" s="48"/>
      <c r="C56" s="27" t="s">
        <v>80</v>
      </c>
      <c r="D56" s="27"/>
      <c r="E56" s="27"/>
      <c r="F56" s="27"/>
      <c r="G56" s="27"/>
      <c r="H56" s="22" t="s">
        <v>81</v>
      </c>
      <c r="I56" s="22"/>
      <c r="J56" s="56"/>
      <c r="K56" s="56"/>
      <c r="L56" s="49">
        <f>L50+L54</f>
        <v>9.1624569575938564E-2</v>
      </c>
      <c r="R56" s="11"/>
      <c r="S56" s="53"/>
      <c r="T56" s="19"/>
      <c r="U56" s="19"/>
      <c r="V56" s="19"/>
      <c r="W56" s="2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row>
    <row r="57" spans="1:70" ht="15.6">
      <c r="J57" s="194"/>
      <c r="K57" s="194"/>
      <c r="L57" s="194"/>
      <c r="R57" s="57"/>
      <c r="S57" s="57"/>
      <c r="T57" s="19"/>
      <c r="U57" s="19"/>
      <c r="V57" s="19"/>
      <c r="W57" s="2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row>
    <row r="58" spans="1:70" ht="15.6">
      <c r="A58" s="13"/>
      <c r="C58" s="58"/>
      <c r="D58" s="58"/>
      <c r="E58" s="58"/>
      <c r="F58" s="58"/>
      <c r="G58" s="58"/>
      <c r="H58" s="58"/>
      <c r="I58" s="58"/>
      <c r="J58" s="11"/>
      <c r="K58" s="11"/>
      <c r="L58" s="58"/>
      <c r="M58" s="58"/>
      <c r="N58" s="58"/>
      <c r="O58" s="58"/>
      <c r="P58" s="58"/>
      <c r="R58" s="11"/>
      <c r="S58" s="11"/>
      <c r="T58" s="19"/>
      <c r="U58" s="19"/>
      <c r="V58" s="23"/>
      <c r="W58" s="19" t="s">
        <v>3</v>
      </c>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0">
      <c r="S59" s="2"/>
    </row>
    <row r="60" spans="1:70">
      <c r="S60" s="2"/>
    </row>
    <row r="62" spans="1:70" ht="15.6">
      <c r="A62" s="13"/>
      <c r="C62" s="58"/>
      <c r="D62" s="58"/>
      <c r="E62" s="58"/>
      <c r="F62" s="58"/>
      <c r="G62" s="58"/>
      <c r="H62" s="58"/>
      <c r="I62" s="58"/>
      <c r="J62" s="11"/>
      <c r="K62" s="43" t="str">
        <f>J5</f>
        <v xml:space="preserve">     Rate Formula Template</v>
      </c>
      <c r="L62" s="58"/>
      <c r="M62" s="58"/>
      <c r="N62" s="58"/>
      <c r="O62" s="58"/>
      <c r="P62" s="58"/>
      <c r="R62" s="11"/>
      <c r="S62" s="213" t="str">
        <f>+S4</f>
        <v>Attachment MM - ATCLLC</v>
      </c>
      <c r="T62" s="19"/>
      <c r="U62" s="8"/>
      <c r="V62" s="19"/>
      <c r="W62" s="2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0" ht="15.6">
      <c r="A63" s="13"/>
      <c r="C63" s="21" t="str">
        <f>C5</f>
        <v>Formula Rate calculation</v>
      </c>
      <c r="D63" s="21"/>
      <c r="E63" s="21"/>
      <c r="F63" s="21"/>
      <c r="G63" s="21"/>
      <c r="H63" s="58"/>
      <c r="I63" s="58"/>
      <c r="K63" s="43" t="str">
        <f>J6</f>
        <v xml:space="preserve"> Utilizing Attachment O - ATCLLC Data</v>
      </c>
      <c r="L63" s="58"/>
      <c r="M63" s="58"/>
      <c r="N63" s="58"/>
      <c r="O63" s="58"/>
      <c r="P63" s="58"/>
      <c r="R63" s="11"/>
      <c r="S63" s="59" t="str">
        <f>S5</f>
        <v>For  the 12 months ended 12/31/2017</v>
      </c>
      <c r="T63" s="19"/>
      <c r="U63" s="8"/>
      <c r="V63" s="19"/>
      <c r="W63" s="2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0" ht="15.6">
      <c r="A64" s="13"/>
      <c r="C64" s="21"/>
      <c r="D64" s="21"/>
      <c r="E64" s="21"/>
      <c r="F64" s="21"/>
      <c r="G64" s="21"/>
      <c r="H64" s="58"/>
      <c r="I64" s="58"/>
      <c r="K64" s="58"/>
      <c r="L64" s="58"/>
      <c r="M64" s="58"/>
      <c r="N64" s="58"/>
      <c r="O64" s="58"/>
      <c r="P64" s="58"/>
      <c r="Q64" s="11"/>
      <c r="R64" s="11"/>
      <c r="T64" s="19"/>
      <c r="U64" s="8"/>
      <c r="V64" s="19"/>
      <c r="W64" s="2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0" ht="14.25" customHeight="1">
      <c r="A65" s="13"/>
      <c r="C65" s="58"/>
      <c r="D65" s="58"/>
      <c r="E65" s="58"/>
      <c r="F65" s="58"/>
      <c r="G65" s="58"/>
      <c r="H65" s="58"/>
      <c r="I65" s="58"/>
      <c r="J65" s="58"/>
      <c r="K65" s="58"/>
      <c r="L65" s="58"/>
      <c r="M65" s="58"/>
      <c r="N65" s="58"/>
      <c r="O65" s="58"/>
      <c r="P65" s="58"/>
      <c r="R65" s="11"/>
      <c r="S65" s="58" t="s">
        <v>82</v>
      </c>
      <c r="T65" s="19"/>
      <c r="U65" s="8"/>
      <c r="V65" s="19"/>
      <c r="W65" s="2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0" ht="15.6">
      <c r="A66" s="13"/>
      <c r="H66" s="58"/>
      <c r="I66" s="58"/>
      <c r="K66" s="43" t="str">
        <f>J8</f>
        <v>American Transmission Company LLC</v>
      </c>
      <c r="L66" s="58"/>
      <c r="M66" s="58"/>
      <c r="N66" s="58"/>
      <c r="O66" s="58"/>
      <c r="P66" s="58"/>
      <c r="Q66" s="58"/>
      <c r="R66" s="11"/>
      <c r="S66" s="11"/>
      <c r="T66" s="19"/>
      <c r="U66" s="8"/>
      <c r="V66" s="19"/>
      <c r="W66" s="2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row>
    <row r="67" spans="1:70" ht="15.6">
      <c r="A67" s="13"/>
      <c r="H67" s="21"/>
      <c r="I67" s="21"/>
      <c r="J67" s="21"/>
      <c r="K67" s="21"/>
      <c r="L67" s="21"/>
      <c r="M67" s="21"/>
      <c r="N67" s="21"/>
      <c r="O67" s="21"/>
      <c r="P67" s="21"/>
      <c r="Q67" s="21"/>
      <c r="R67" s="21"/>
      <c r="S67" s="21"/>
      <c r="T67" s="19"/>
      <c r="U67" s="8"/>
      <c r="V67" s="19"/>
      <c r="W67" s="2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row>
    <row r="68" spans="1:70" ht="15.6">
      <c r="A68" s="13"/>
      <c r="C68" s="58"/>
      <c r="D68" s="58"/>
      <c r="E68" s="58"/>
      <c r="F68" s="58"/>
      <c r="G68" s="58"/>
      <c r="I68" s="27" t="s">
        <v>83</v>
      </c>
      <c r="L68" s="6"/>
      <c r="M68" s="6"/>
      <c r="N68" s="6"/>
      <c r="O68" s="6"/>
      <c r="P68" s="6"/>
      <c r="Q68" s="6"/>
      <c r="R68" s="11"/>
      <c r="S68" s="11"/>
      <c r="T68" s="19"/>
      <c r="U68" s="8"/>
      <c r="V68" s="19"/>
      <c r="W68" s="2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row>
    <row r="69" spans="1:70" ht="52.8">
      <c r="A69" s="13"/>
      <c r="C69" s="58"/>
      <c r="D69" s="58"/>
      <c r="E69" s="58"/>
      <c r="F69" s="58"/>
      <c r="G69" s="58"/>
      <c r="H69" s="27"/>
      <c r="I69" s="27"/>
      <c r="L69" s="6"/>
      <c r="M69" s="6"/>
      <c r="N69" s="6"/>
      <c r="O69" s="6"/>
      <c r="P69" s="6"/>
      <c r="Q69" s="6"/>
      <c r="R69" s="11"/>
      <c r="S69" s="11"/>
      <c r="T69" s="19"/>
      <c r="U69" s="8"/>
      <c r="V69" s="19"/>
      <c r="W69" s="306" t="s">
        <v>434</v>
      </c>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row>
    <row r="70" spans="1:70" ht="15.6">
      <c r="A70" s="60"/>
      <c r="C70" s="61" t="s">
        <v>8</v>
      </c>
      <c r="D70" s="61" t="s">
        <v>9</v>
      </c>
      <c r="E70" s="61" t="s">
        <v>10</v>
      </c>
      <c r="F70" s="61" t="s">
        <v>11</v>
      </c>
      <c r="G70" s="61" t="s">
        <v>84</v>
      </c>
      <c r="H70" s="61" t="s">
        <v>85</v>
      </c>
      <c r="I70" s="61" t="s">
        <v>86</v>
      </c>
      <c r="J70" s="61" t="s">
        <v>87</v>
      </c>
      <c r="K70" s="61" t="s">
        <v>88</v>
      </c>
      <c r="L70" s="61" t="s">
        <v>89</v>
      </c>
      <c r="M70" s="61" t="s">
        <v>90</v>
      </c>
      <c r="N70" s="61" t="s">
        <v>91</v>
      </c>
      <c r="O70" s="61" t="s">
        <v>92</v>
      </c>
      <c r="P70" s="61" t="s">
        <v>349</v>
      </c>
      <c r="Q70" s="61" t="s">
        <v>93</v>
      </c>
      <c r="R70" s="61" t="s">
        <v>94</v>
      </c>
      <c r="S70" s="61" t="s">
        <v>95</v>
      </c>
      <c r="T70" s="19"/>
      <c r="U70" s="8"/>
      <c r="V70" s="19"/>
      <c r="W70" s="2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row>
    <row r="71" spans="1:70" ht="65.25" customHeight="1">
      <c r="A71" s="62" t="s">
        <v>96</v>
      </c>
      <c r="B71" s="63"/>
      <c r="C71" s="64" t="s">
        <v>97</v>
      </c>
      <c r="D71" s="64" t="s">
        <v>98</v>
      </c>
      <c r="E71" s="64" t="s">
        <v>99</v>
      </c>
      <c r="F71" s="64" t="s">
        <v>100</v>
      </c>
      <c r="G71" s="64" t="s">
        <v>101</v>
      </c>
      <c r="H71" s="65" t="s">
        <v>102</v>
      </c>
      <c r="I71" s="65" t="s">
        <v>103</v>
      </c>
      <c r="J71" s="66" t="s">
        <v>104</v>
      </c>
      <c r="K71" s="67" t="s">
        <v>105</v>
      </c>
      <c r="L71" s="65" t="s">
        <v>106</v>
      </c>
      <c r="M71" s="65" t="s">
        <v>80</v>
      </c>
      <c r="N71" s="67" t="s">
        <v>107</v>
      </c>
      <c r="O71" s="65" t="s">
        <v>108</v>
      </c>
      <c r="P71" s="65" t="s">
        <v>350</v>
      </c>
      <c r="Q71" s="68" t="s">
        <v>109</v>
      </c>
      <c r="R71" s="69" t="s">
        <v>110</v>
      </c>
      <c r="S71" s="68" t="s">
        <v>111</v>
      </c>
      <c r="T71" s="40"/>
      <c r="U71" s="8"/>
      <c r="V71" s="19"/>
      <c r="W71" s="68" t="s">
        <v>298</v>
      </c>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row>
    <row r="72" spans="1:70" ht="46.5" customHeight="1">
      <c r="A72" s="70"/>
      <c r="B72" s="71"/>
      <c r="C72" s="71"/>
      <c r="D72" s="71"/>
      <c r="E72" s="72" t="s">
        <v>112</v>
      </c>
      <c r="F72" s="71"/>
      <c r="G72" s="71" t="s">
        <v>113</v>
      </c>
      <c r="H72" s="72" t="s">
        <v>114</v>
      </c>
      <c r="I72" s="73" t="s">
        <v>115</v>
      </c>
      <c r="J72" s="72" t="s">
        <v>116</v>
      </c>
      <c r="K72" s="74" t="s">
        <v>117</v>
      </c>
      <c r="L72" s="72" t="s">
        <v>118</v>
      </c>
      <c r="M72" s="73" t="s">
        <v>119</v>
      </c>
      <c r="N72" s="75" t="s">
        <v>120</v>
      </c>
      <c r="O72" s="73" t="s">
        <v>121</v>
      </c>
      <c r="P72" s="73" t="s">
        <v>352</v>
      </c>
      <c r="Q72" s="130" t="s">
        <v>351</v>
      </c>
      <c r="R72" s="76" t="s">
        <v>123</v>
      </c>
      <c r="S72" s="77" t="s">
        <v>124</v>
      </c>
      <c r="T72" s="19"/>
      <c r="U72" s="8"/>
      <c r="V72" s="19"/>
      <c r="W72" s="132"/>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row>
    <row r="73" spans="1:70" ht="15.6">
      <c r="A73" s="78" t="s">
        <v>125</v>
      </c>
      <c r="B73" s="6"/>
      <c r="C73" s="6"/>
      <c r="D73" s="6"/>
      <c r="E73" s="6"/>
      <c r="F73" s="6"/>
      <c r="G73" s="6"/>
      <c r="H73" s="6"/>
      <c r="I73" s="6"/>
      <c r="J73" s="6"/>
      <c r="K73" s="79"/>
      <c r="L73" s="6"/>
      <c r="M73" s="6"/>
      <c r="N73" s="79"/>
      <c r="O73" s="6"/>
      <c r="P73" s="6"/>
      <c r="Q73" s="79"/>
      <c r="R73" s="11"/>
      <c r="S73" s="80"/>
      <c r="T73" s="19"/>
      <c r="U73" s="8"/>
      <c r="V73" s="19"/>
      <c r="W73" s="2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row>
    <row r="74" spans="1:70" ht="15.6">
      <c r="A74" s="193" t="s">
        <v>20</v>
      </c>
      <c r="B74" s="194"/>
      <c r="C74" s="194" t="s">
        <v>229</v>
      </c>
      <c r="D74" s="207">
        <v>2844</v>
      </c>
      <c r="E74" s="196">
        <v>33530245</v>
      </c>
      <c r="F74" s="196">
        <v>2691544</v>
      </c>
      <c r="G74" s="197">
        <f t="shared" ref="G74:G76" si="0">$L$31</f>
        <v>6.7804135332199852E-2</v>
      </c>
      <c r="H74" s="198">
        <f>F74*G74</f>
        <v>182497.81362857053</v>
      </c>
      <c r="I74" s="197">
        <f t="shared" ref="I74:I76" si="1">$L$46</f>
        <v>1.5761282699258673E-2</v>
      </c>
      <c r="J74" s="194">
        <f>E74*I74</f>
        <v>528479.67042040464</v>
      </c>
      <c r="K74" s="199">
        <f>H74+J74</f>
        <v>710977.48404897517</v>
      </c>
      <c r="L74" s="198">
        <f>E74-F74</f>
        <v>30838701</v>
      </c>
      <c r="M74" s="197">
        <f t="shared" ref="M74:M76" si="2">$L$56</f>
        <v>9.1624569575938564E-2</v>
      </c>
      <c r="N74" s="208">
        <f>L74*M74</f>
        <v>2825582.705406066</v>
      </c>
      <c r="O74" s="196">
        <v>765031</v>
      </c>
      <c r="P74" s="196">
        <v>0</v>
      </c>
      <c r="Q74" s="283">
        <f>K74+N74+O74+P74</f>
        <v>4301591.1894550417</v>
      </c>
      <c r="R74" s="84">
        <v>130557</v>
      </c>
      <c r="S74" s="211">
        <f>Q74+R74</f>
        <v>4432148.1894550417</v>
      </c>
      <c r="T74" s="86"/>
      <c r="U74" s="86"/>
      <c r="V74" s="86"/>
      <c r="W74" s="247">
        <f t="shared" ref="W74:W81" si="3">+E74</f>
        <v>33530245</v>
      </c>
      <c r="X74" s="86"/>
      <c r="Y74" s="86"/>
      <c r="Z74" s="86"/>
    </row>
    <row r="75" spans="1:70" ht="15.6">
      <c r="A75" s="193" t="s">
        <v>126</v>
      </c>
      <c r="B75" s="194"/>
      <c r="C75" s="194" t="s">
        <v>229</v>
      </c>
      <c r="D75" s="207">
        <v>3127</v>
      </c>
      <c r="E75" s="196">
        <v>141730803</v>
      </c>
      <c r="F75" s="196">
        <v>0</v>
      </c>
      <c r="G75" s="197">
        <f t="shared" si="0"/>
        <v>6.7804135332199852E-2</v>
      </c>
      <c r="H75" s="198">
        <f>F75*G75</f>
        <v>0</v>
      </c>
      <c r="I75" s="197">
        <f t="shared" si="1"/>
        <v>1.5761282699258673E-2</v>
      </c>
      <c r="J75" s="194">
        <f>E75*I75</f>
        <v>2233859.2532759393</v>
      </c>
      <c r="K75" s="199">
        <f>H75+J75</f>
        <v>2233859.2532759393</v>
      </c>
      <c r="L75" s="198">
        <f>E75-F75</f>
        <v>141730803</v>
      </c>
      <c r="M75" s="197">
        <f t="shared" si="2"/>
        <v>9.1624569575938564E-2</v>
      </c>
      <c r="N75" s="208">
        <f>L75*M75</f>
        <v>12986023.820527142</v>
      </c>
      <c r="O75" s="196">
        <v>0</v>
      </c>
      <c r="P75" s="196">
        <v>2374113</v>
      </c>
      <c r="Q75" s="283">
        <f t="shared" ref="Q75:Q76" si="4">K75+N75+O75+P75</f>
        <v>17593996.073803082</v>
      </c>
      <c r="R75" s="84">
        <v>-3147552</v>
      </c>
      <c r="S75" s="211">
        <f>Q75+R75</f>
        <v>14446444.073803082</v>
      </c>
      <c r="T75" s="86"/>
      <c r="U75" s="86"/>
      <c r="V75" s="86"/>
      <c r="W75" s="248">
        <f>E75-136795767</f>
        <v>4935036</v>
      </c>
      <c r="X75" s="86"/>
      <c r="Y75" s="86"/>
      <c r="Z75" s="86"/>
    </row>
    <row r="76" spans="1:70" ht="15.6">
      <c r="A76" s="193" t="s">
        <v>127</v>
      </c>
      <c r="B76" s="194"/>
      <c r="C76" s="194"/>
      <c r="D76" s="207"/>
      <c r="E76" s="196">
        <v>0</v>
      </c>
      <c r="F76" s="196">
        <v>0</v>
      </c>
      <c r="G76" s="197">
        <f t="shared" si="0"/>
        <v>6.7804135332199852E-2</v>
      </c>
      <c r="H76" s="198">
        <f>F76*G76</f>
        <v>0</v>
      </c>
      <c r="I76" s="197">
        <f t="shared" si="1"/>
        <v>1.5761282699258673E-2</v>
      </c>
      <c r="J76" s="194">
        <f>E76*I76</f>
        <v>0</v>
      </c>
      <c r="K76" s="199">
        <f>H76+J76</f>
        <v>0</v>
      </c>
      <c r="L76" s="198">
        <f>E76-F76</f>
        <v>0</v>
      </c>
      <c r="M76" s="197">
        <f t="shared" si="2"/>
        <v>9.1624569575938564E-2</v>
      </c>
      <c r="N76" s="208">
        <f>L76*M76</f>
        <v>0</v>
      </c>
      <c r="O76" s="196">
        <v>0</v>
      </c>
      <c r="P76" s="196">
        <v>0</v>
      </c>
      <c r="Q76" s="283">
        <f t="shared" si="4"/>
        <v>0</v>
      </c>
      <c r="R76" s="212">
        <v>0</v>
      </c>
      <c r="S76" s="211">
        <f>Q76+R76</f>
        <v>0</v>
      </c>
      <c r="T76" s="86"/>
      <c r="U76" s="86"/>
      <c r="V76" s="86"/>
      <c r="W76" s="247">
        <f t="shared" si="3"/>
        <v>0</v>
      </c>
      <c r="X76" s="86"/>
      <c r="Y76" s="86"/>
      <c r="Z76" s="86"/>
    </row>
    <row r="77" spans="1:70" ht="15.6">
      <c r="A77" s="81"/>
      <c r="D77" s="82"/>
      <c r="K77" s="83"/>
      <c r="N77" s="83"/>
      <c r="Q77" s="83"/>
      <c r="S77" s="83"/>
      <c r="T77" s="86"/>
      <c r="U77" s="86"/>
      <c r="V77" s="86"/>
      <c r="W77" s="247">
        <f t="shared" si="3"/>
        <v>0</v>
      </c>
      <c r="X77" s="86"/>
      <c r="Y77" s="86"/>
      <c r="Z77" s="86"/>
    </row>
    <row r="78" spans="1:70" ht="15.6">
      <c r="A78" s="81"/>
      <c r="D78" s="82"/>
      <c r="K78" s="83"/>
      <c r="N78" s="83"/>
      <c r="Q78" s="83"/>
      <c r="S78" s="83"/>
      <c r="T78" s="86"/>
      <c r="U78" s="86"/>
      <c r="V78" s="86"/>
      <c r="W78" s="247">
        <f t="shared" si="3"/>
        <v>0</v>
      </c>
      <c r="X78" s="86"/>
      <c r="Y78" s="86"/>
      <c r="Z78" s="86"/>
    </row>
    <row r="79" spans="1:70" ht="15.6">
      <c r="A79" s="81"/>
      <c r="D79" s="82"/>
      <c r="K79" s="83"/>
      <c r="N79" s="83"/>
      <c r="Q79" s="83"/>
      <c r="S79" s="83"/>
      <c r="T79" s="86"/>
      <c r="U79" s="86"/>
      <c r="V79" s="86"/>
      <c r="W79" s="247">
        <f t="shared" si="3"/>
        <v>0</v>
      </c>
      <c r="X79" s="86"/>
      <c r="Y79" s="86"/>
      <c r="Z79" s="86"/>
    </row>
    <row r="80" spans="1:70" ht="15.6">
      <c r="A80" s="81"/>
      <c r="D80" s="82"/>
      <c r="K80" s="83"/>
      <c r="N80" s="83"/>
      <c r="Q80" s="83"/>
      <c r="S80" s="83"/>
      <c r="T80" s="86"/>
      <c r="U80" s="86"/>
      <c r="V80" s="86"/>
      <c r="W80" s="247">
        <f t="shared" si="3"/>
        <v>0</v>
      </c>
      <c r="X80" s="86"/>
      <c r="Y80" s="86"/>
      <c r="Z80" s="86"/>
    </row>
    <row r="81" spans="1:26" ht="15.6">
      <c r="A81" s="81"/>
      <c r="D81" s="82"/>
      <c r="K81" s="83"/>
      <c r="N81" s="83"/>
      <c r="Q81" s="83"/>
      <c r="S81" s="83"/>
      <c r="T81" s="86"/>
      <c r="U81" s="86"/>
      <c r="V81" s="86"/>
      <c r="W81" s="247">
        <f t="shared" si="3"/>
        <v>0</v>
      </c>
      <c r="X81" s="86"/>
      <c r="Y81" s="86"/>
      <c r="Z81" s="86"/>
    </row>
    <row r="82" spans="1:26">
      <c r="A82" s="81"/>
      <c r="C82" s="86"/>
      <c r="D82" s="87"/>
      <c r="E82" s="86"/>
      <c r="F82" s="86"/>
      <c r="G82" s="86"/>
      <c r="H82" s="86"/>
      <c r="I82" s="86"/>
      <c r="J82" s="86"/>
      <c r="K82" s="88"/>
      <c r="L82" s="86"/>
      <c r="M82" s="86"/>
      <c r="N82" s="88"/>
      <c r="O82" s="86"/>
      <c r="P82" s="86"/>
      <c r="Q82" s="88"/>
      <c r="R82" s="86"/>
      <c r="S82" s="88"/>
      <c r="T82" s="86"/>
      <c r="U82" s="86"/>
      <c r="V82" s="86"/>
      <c r="W82" s="245"/>
      <c r="X82" s="86"/>
      <c r="Y82" s="86"/>
      <c r="Z82" s="86"/>
    </row>
    <row r="83" spans="1:26">
      <c r="A83" s="81"/>
      <c r="C83" s="86"/>
      <c r="D83" s="87"/>
      <c r="E83" s="86"/>
      <c r="F83" s="86"/>
      <c r="G83" s="86"/>
      <c r="H83" s="86"/>
      <c r="I83" s="86"/>
      <c r="J83" s="86"/>
      <c r="K83" s="88"/>
      <c r="L83" s="86"/>
      <c r="M83" s="86"/>
      <c r="N83" s="88"/>
      <c r="O83" s="86"/>
      <c r="P83" s="86"/>
      <c r="Q83" s="88"/>
      <c r="R83" s="86"/>
      <c r="S83" s="88"/>
      <c r="T83" s="86"/>
      <c r="U83" s="86"/>
      <c r="V83" s="86"/>
      <c r="W83" s="245"/>
      <c r="X83" s="86"/>
      <c r="Y83" s="86"/>
      <c r="Z83" s="86"/>
    </row>
    <row r="84" spans="1:26">
      <c r="A84" s="81"/>
      <c r="C84" s="86"/>
      <c r="D84" s="87"/>
      <c r="E84" s="86"/>
      <c r="F84" s="86"/>
      <c r="G84" s="86"/>
      <c r="H84" s="86"/>
      <c r="I84" s="86"/>
      <c r="J84" s="86"/>
      <c r="K84" s="88"/>
      <c r="L84" s="86"/>
      <c r="M84" s="86"/>
      <c r="N84" s="88"/>
      <c r="O84" s="86"/>
      <c r="P84" s="86"/>
      <c r="Q84" s="88"/>
      <c r="R84" s="86"/>
      <c r="S84" s="88"/>
      <c r="T84" s="86"/>
      <c r="U84" s="86"/>
      <c r="V84" s="86"/>
      <c r="W84" s="245"/>
      <c r="X84" s="86"/>
      <c r="Y84" s="86"/>
      <c r="Z84" s="86"/>
    </row>
    <row r="85" spans="1:26">
      <c r="A85" s="81"/>
      <c r="C85" s="86"/>
      <c r="D85" s="87"/>
      <c r="E85" s="86"/>
      <c r="F85" s="86"/>
      <c r="G85" s="86"/>
      <c r="H85" s="86"/>
      <c r="I85" s="86"/>
      <c r="J85" s="86"/>
      <c r="K85" s="88"/>
      <c r="L85" s="86"/>
      <c r="M85" s="86"/>
      <c r="N85" s="88"/>
      <c r="O85" s="86"/>
      <c r="P85" s="86"/>
      <c r="Q85" s="88"/>
      <c r="R85" s="86"/>
      <c r="S85" s="88"/>
      <c r="T85" s="86"/>
      <c r="U85" s="86"/>
      <c r="V85" s="86"/>
      <c r="W85" s="245"/>
      <c r="X85" s="86"/>
      <c r="Y85" s="86"/>
      <c r="Z85" s="86"/>
    </row>
    <row r="86" spans="1:26">
      <c r="A86" s="81"/>
      <c r="C86" s="86"/>
      <c r="D86" s="87"/>
      <c r="E86" s="86"/>
      <c r="F86" s="86"/>
      <c r="G86" s="86"/>
      <c r="H86" s="86"/>
      <c r="I86" s="86"/>
      <c r="J86" s="86"/>
      <c r="K86" s="88"/>
      <c r="L86" s="86"/>
      <c r="M86" s="86"/>
      <c r="N86" s="88"/>
      <c r="O86" s="86"/>
      <c r="P86" s="86"/>
      <c r="Q86" s="88"/>
      <c r="R86" s="86"/>
      <c r="S86" s="88"/>
      <c r="T86" s="86"/>
      <c r="U86" s="86"/>
      <c r="V86" s="86"/>
      <c r="W86" s="245"/>
      <c r="X86" s="86"/>
      <c r="Y86" s="86"/>
      <c r="Z86" s="86"/>
    </row>
    <row r="87" spans="1:26">
      <c r="A87" s="81"/>
      <c r="C87" s="86"/>
      <c r="D87" s="87"/>
      <c r="E87" s="86"/>
      <c r="F87" s="86"/>
      <c r="G87" s="86"/>
      <c r="H87" s="86"/>
      <c r="I87" s="86"/>
      <c r="J87" s="86"/>
      <c r="K87" s="88"/>
      <c r="L87" s="86"/>
      <c r="M87" s="86"/>
      <c r="N87" s="88"/>
      <c r="O87" s="86"/>
      <c r="P87" s="86"/>
      <c r="Q87" s="88"/>
      <c r="R87" s="86"/>
      <c r="S87" s="88"/>
      <c r="T87" s="86"/>
      <c r="U87" s="86"/>
      <c r="V87" s="86"/>
      <c r="W87" s="245"/>
      <c r="X87" s="86"/>
      <c r="Y87" s="86"/>
      <c r="Z87" s="86"/>
    </row>
    <row r="88" spans="1:26">
      <c r="A88" s="81"/>
      <c r="C88" s="86"/>
      <c r="D88" s="87"/>
      <c r="E88" s="86"/>
      <c r="F88" s="86"/>
      <c r="G88" s="86"/>
      <c r="H88" s="86"/>
      <c r="I88" s="86"/>
      <c r="J88" s="86"/>
      <c r="K88" s="88"/>
      <c r="L88" s="86"/>
      <c r="M88" s="86"/>
      <c r="N88" s="88"/>
      <c r="O88" s="86"/>
      <c r="P88" s="86"/>
      <c r="Q88" s="88"/>
      <c r="R88" s="86"/>
      <c r="S88" s="88"/>
      <c r="T88" s="86"/>
      <c r="U88" s="86"/>
      <c r="V88" s="86"/>
      <c r="W88" s="245"/>
      <c r="X88" s="86"/>
      <c r="Y88" s="86"/>
      <c r="Z88" s="86"/>
    </row>
    <row r="89" spans="1:26">
      <c r="A89" s="81"/>
      <c r="C89" s="86"/>
      <c r="D89" s="87"/>
      <c r="E89" s="86"/>
      <c r="F89" s="86"/>
      <c r="G89" s="86"/>
      <c r="H89" s="86"/>
      <c r="I89" s="86"/>
      <c r="J89" s="86"/>
      <c r="K89" s="88"/>
      <c r="L89" s="86"/>
      <c r="M89" s="86"/>
      <c r="N89" s="88"/>
      <c r="O89" s="86"/>
      <c r="P89" s="86"/>
      <c r="Q89" s="88"/>
      <c r="R89" s="86"/>
      <c r="S89" s="88"/>
      <c r="T89" s="86"/>
      <c r="U89" s="86"/>
      <c r="V89" s="86"/>
      <c r="W89" s="245"/>
      <c r="X89" s="86"/>
      <c r="Y89" s="86"/>
      <c r="Z89" s="86"/>
    </row>
    <row r="90" spans="1:26">
      <c r="A90" s="81"/>
      <c r="C90" s="86"/>
      <c r="D90" s="87"/>
      <c r="E90" s="86"/>
      <c r="F90" s="86"/>
      <c r="G90" s="86"/>
      <c r="H90" s="86"/>
      <c r="I90" s="86"/>
      <c r="J90" s="86"/>
      <c r="K90" s="88"/>
      <c r="L90" s="86"/>
      <c r="M90" s="86"/>
      <c r="N90" s="88"/>
      <c r="O90" s="86"/>
      <c r="P90" s="86"/>
      <c r="Q90" s="88"/>
      <c r="R90" s="86"/>
      <c r="S90" s="88"/>
      <c r="T90" s="86"/>
      <c r="U90" s="86"/>
      <c r="V90" s="86"/>
      <c r="W90" s="245"/>
      <c r="X90" s="86"/>
      <c r="Y90" s="86"/>
      <c r="Z90" s="86"/>
    </row>
    <row r="91" spans="1:26">
      <c r="A91" s="81"/>
      <c r="C91" s="86"/>
      <c r="D91" s="87"/>
      <c r="E91" s="86"/>
      <c r="F91" s="86"/>
      <c r="G91" s="86"/>
      <c r="H91" s="86"/>
      <c r="I91" s="86"/>
      <c r="J91" s="86"/>
      <c r="K91" s="88"/>
      <c r="L91" s="86"/>
      <c r="M91" s="86"/>
      <c r="N91" s="88"/>
      <c r="O91" s="86"/>
      <c r="P91" s="86"/>
      <c r="Q91" s="88"/>
      <c r="R91" s="86"/>
      <c r="S91" s="88"/>
      <c r="T91" s="86"/>
      <c r="U91" s="86"/>
      <c r="V91" s="86"/>
      <c r="W91" s="245"/>
      <c r="X91" s="86"/>
      <c r="Y91" s="86"/>
      <c r="Z91" s="86"/>
    </row>
    <row r="92" spans="1:26">
      <c r="A92" s="81"/>
      <c r="C92" s="86"/>
      <c r="D92" s="87"/>
      <c r="E92" s="86"/>
      <c r="F92" s="86"/>
      <c r="G92" s="86"/>
      <c r="H92" s="86"/>
      <c r="I92" s="86"/>
      <c r="J92" s="86"/>
      <c r="K92" s="88"/>
      <c r="L92" s="86"/>
      <c r="M92" s="86"/>
      <c r="N92" s="88"/>
      <c r="O92" s="86"/>
      <c r="P92" s="86"/>
      <c r="Q92" s="88"/>
      <c r="R92" s="86"/>
      <c r="S92" s="88"/>
      <c r="T92" s="86"/>
      <c r="U92" s="86"/>
      <c r="V92" s="86"/>
      <c r="W92" s="245"/>
      <c r="X92" s="86"/>
      <c r="Y92" s="86"/>
      <c r="Z92" s="86"/>
    </row>
    <row r="93" spans="1:26">
      <c r="A93" s="89"/>
      <c r="B93" s="90"/>
      <c r="C93" s="91"/>
      <c r="D93" s="91"/>
      <c r="E93" s="91"/>
      <c r="F93" s="91"/>
      <c r="G93" s="91"/>
      <c r="H93" s="91"/>
      <c r="I93" s="91"/>
      <c r="J93" s="91"/>
      <c r="K93" s="92"/>
      <c r="L93" s="91"/>
      <c r="M93" s="91"/>
      <c r="N93" s="92"/>
      <c r="O93" s="91"/>
      <c r="P93" s="91"/>
      <c r="Q93" s="92"/>
      <c r="R93" s="91"/>
      <c r="S93" s="92"/>
      <c r="T93" s="86"/>
      <c r="U93" s="86"/>
      <c r="V93" s="86"/>
      <c r="W93" s="245"/>
      <c r="X93" s="86"/>
      <c r="Y93" s="86"/>
      <c r="Z93" s="86"/>
    </row>
    <row r="94" spans="1:26" ht="15.6">
      <c r="A94" s="18" t="s">
        <v>128</v>
      </c>
      <c r="B94" s="51"/>
      <c r="C94" s="21" t="s">
        <v>129</v>
      </c>
      <c r="D94" s="21"/>
      <c r="E94" s="21"/>
      <c r="F94" s="21"/>
      <c r="G94" s="21"/>
      <c r="H94" s="43"/>
      <c r="I94" s="43"/>
      <c r="J94" s="11"/>
      <c r="K94" s="11"/>
      <c r="L94" s="11"/>
      <c r="M94" s="11"/>
      <c r="N94" s="11"/>
      <c r="O94" s="11"/>
      <c r="P94" s="58">
        <f>SUM(P74:P93)</f>
        <v>2374113</v>
      </c>
      <c r="Q94" s="58">
        <f>SUM(Q74:Q93)</f>
        <v>21895587.263258122</v>
      </c>
      <c r="R94" s="58">
        <f>SUM(R74:R93)</f>
        <v>-3016995</v>
      </c>
      <c r="S94" s="58">
        <f>ROUND(SUM(S74:S93),2)</f>
        <v>18878592.260000002</v>
      </c>
      <c r="T94" s="86"/>
      <c r="U94" s="86"/>
      <c r="V94" s="86"/>
      <c r="W94" s="246">
        <f>SUM(W74:W93)</f>
        <v>38465281</v>
      </c>
      <c r="X94" s="86"/>
      <c r="Y94" s="86"/>
      <c r="Z94" s="86"/>
    </row>
    <row r="95" spans="1:26" ht="15.6">
      <c r="A95" s="94"/>
      <c r="B95" s="86"/>
      <c r="C95" s="86"/>
      <c r="D95" s="86"/>
      <c r="E95" s="142">
        <f>SUM(E74:E92)</f>
        <v>175261048</v>
      </c>
      <c r="F95" s="86"/>
      <c r="G95" s="86"/>
      <c r="H95" s="86"/>
      <c r="I95" s="86"/>
      <c r="J95" s="86"/>
      <c r="K95" s="86"/>
      <c r="L95" s="86"/>
      <c r="M95" s="86"/>
      <c r="N95" s="86"/>
      <c r="O95" s="86"/>
      <c r="P95" s="86"/>
      <c r="Q95" s="86"/>
      <c r="R95" s="86"/>
      <c r="S95" s="86"/>
      <c r="T95" s="86"/>
      <c r="U95" s="86"/>
      <c r="V95" s="86"/>
      <c r="W95" s="293">
        <f>+E95-W94</f>
        <v>136795767</v>
      </c>
      <c r="X95" s="293" t="s">
        <v>242</v>
      </c>
      <c r="Y95" s="86"/>
      <c r="Z95" s="86"/>
    </row>
    <row r="96" spans="1:26" ht="15.6">
      <c r="A96" s="95">
        <v>3</v>
      </c>
      <c r="B96" s="86"/>
      <c r="C96" s="58" t="s">
        <v>130</v>
      </c>
      <c r="D96" s="58"/>
      <c r="E96" s="58"/>
      <c r="F96" s="58"/>
      <c r="G96" s="86"/>
      <c r="H96" s="86"/>
      <c r="I96" s="86"/>
      <c r="J96" s="86"/>
      <c r="K96" s="86"/>
      <c r="L96" s="86"/>
      <c r="M96" s="86"/>
      <c r="N96" s="86"/>
      <c r="O96" s="86"/>
      <c r="P96" s="86"/>
      <c r="Q96" s="58">
        <f>Q94</f>
        <v>21895587.263258122</v>
      </c>
      <c r="R96" s="86"/>
      <c r="S96" s="86"/>
      <c r="T96" s="86"/>
      <c r="U96" s="86"/>
      <c r="V96" s="86"/>
      <c r="W96" s="294" t="s">
        <v>402</v>
      </c>
      <c r="X96" s="295"/>
      <c r="Y96" s="86"/>
      <c r="Z96" s="86"/>
    </row>
    <row r="97" spans="1:26">
      <c r="A97" s="86"/>
      <c r="B97" s="86"/>
      <c r="C97" s="86"/>
      <c r="D97" s="86"/>
      <c r="E97" s="86"/>
      <c r="F97" s="86"/>
      <c r="G97" s="86"/>
      <c r="H97" s="86"/>
      <c r="I97" s="86"/>
      <c r="J97" s="86"/>
      <c r="K97" s="86"/>
      <c r="L97" s="86"/>
      <c r="M97" s="86"/>
      <c r="N97" s="86"/>
      <c r="O97" s="86"/>
      <c r="P97" s="86"/>
      <c r="Q97" s="86"/>
      <c r="R97" s="86"/>
      <c r="S97" s="86"/>
      <c r="T97" s="86"/>
      <c r="U97" s="86"/>
      <c r="V97" s="86"/>
      <c r="Y97" s="86"/>
      <c r="Z97" s="86"/>
    </row>
    <row r="98" spans="1:26">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row r="99" spans="1:26" ht="15.6">
      <c r="A99" s="58" t="s">
        <v>131</v>
      </c>
      <c r="B99" s="86"/>
      <c r="C99" s="86"/>
      <c r="D99" s="86"/>
      <c r="E99" s="86"/>
      <c r="F99" s="86"/>
      <c r="G99" s="86"/>
      <c r="H99" s="86"/>
      <c r="I99" s="86"/>
      <c r="J99" s="86"/>
      <c r="K99" s="86"/>
      <c r="L99" s="86"/>
      <c r="M99" s="86"/>
      <c r="N99" s="86"/>
      <c r="O99" s="86"/>
      <c r="P99" s="86"/>
      <c r="Q99" s="86"/>
      <c r="R99" s="86"/>
      <c r="S99" s="86"/>
      <c r="T99" s="86"/>
      <c r="U99" s="86"/>
      <c r="V99" s="86"/>
      <c r="W99" s="86"/>
      <c r="X99" s="86"/>
      <c r="Y99" s="86"/>
      <c r="Z99" s="86"/>
    </row>
    <row r="100" spans="1:26" ht="16.2" thickBot="1">
      <c r="A100" s="96" t="s">
        <v>132</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spans="1:26" ht="15.75" customHeight="1">
      <c r="A101" s="97" t="s">
        <v>133</v>
      </c>
      <c r="B101" s="98"/>
      <c r="C101" s="359" t="s">
        <v>371</v>
      </c>
      <c r="D101" s="359"/>
      <c r="E101" s="359"/>
      <c r="F101" s="359"/>
      <c r="G101" s="359"/>
      <c r="H101" s="359"/>
      <c r="I101" s="359"/>
      <c r="J101" s="359"/>
      <c r="K101" s="359"/>
      <c r="L101" s="359"/>
      <c r="M101" s="359"/>
      <c r="N101" s="359"/>
      <c r="O101" s="359"/>
      <c r="P101" s="359"/>
      <c r="Q101" s="359"/>
      <c r="R101" s="359"/>
      <c r="S101" s="359"/>
      <c r="T101" s="86"/>
      <c r="U101" s="86"/>
      <c r="V101" s="86"/>
      <c r="W101" s="86"/>
      <c r="X101" s="86"/>
      <c r="Y101" s="86"/>
      <c r="Z101" s="86"/>
    </row>
    <row r="102" spans="1:26" ht="15.75" customHeight="1">
      <c r="A102" s="97" t="s">
        <v>134</v>
      </c>
      <c r="B102" s="98"/>
      <c r="C102" s="359" t="s">
        <v>372</v>
      </c>
      <c r="D102" s="359"/>
      <c r="E102" s="359"/>
      <c r="F102" s="359"/>
      <c r="G102" s="359"/>
      <c r="H102" s="359"/>
      <c r="I102" s="359"/>
      <c r="J102" s="359"/>
      <c r="K102" s="359"/>
      <c r="L102" s="359"/>
      <c r="M102" s="359"/>
      <c r="N102" s="359"/>
      <c r="O102" s="359"/>
      <c r="P102" s="359"/>
      <c r="Q102" s="359"/>
      <c r="R102" s="359"/>
      <c r="S102" s="359"/>
      <c r="T102" s="86"/>
      <c r="U102" s="86"/>
      <c r="V102" s="86"/>
      <c r="W102" s="86"/>
      <c r="X102" s="86"/>
      <c r="Y102" s="86"/>
      <c r="Z102" s="86"/>
    </row>
    <row r="103" spans="1:26" ht="15.75" customHeight="1">
      <c r="A103" s="97" t="s">
        <v>135</v>
      </c>
      <c r="B103" s="98"/>
      <c r="C103" s="360" t="s">
        <v>353</v>
      </c>
      <c r="D103" s="360"/>
      <c r="E103" s="360"/>
      <c r="F103" s="360"/>
      <c r="G103" s="360"/>
      <c r="H103" s="360"/>
      <c r="I103" s="360"/>
      <c r="J103" s="360"/>
      <c r="K103" s="360"/>
      <c r="L103" s="360"/>
      <c r="M103" s="360"/>
      <c r="N103" s="360"/>
      <c r="O103" s="360"/>
      <c r="P103" s="360"/>
      <c r="Q103" s="360"/>
      <c r="R103" s="360"/>
      <c r="S103" s="360"/>
      <c r="T103" s="86"/>
      <c r="U103" s="86"/>
      <c r="V103" s="86"/>
      <c r="W103" s="86"/>
      <c r="X103" s="86"/>
      <c r="Y103" s="86"/>
      <c r="Z103" s="86"/>
    </row>
    <row r="104" spans="1:26" ht="15.75" customHeight="1">
      <c r="A104" s="97" t="s">
        <v>138</v>
      </c>
      <c r="B104" s="98"/>
      <c r="C104" s="360" t="s">
        <v>139</v>
      </c>
      <c r="D104" s="360"/>
      <c r="E104" s="360"/>
      <c r="F104" s="360"/>
      <c r="G104" s="360"/>
      <c r="H104" s="360"/>
      <c r="I104" s="360"/>
      <c r="J104" s="360"/>
      <c r="K104" s="360"/>
      <c r="L104" s="360"/>
      <c r="M104" s="360"/>
      <c r="N104" s="360"/>
      <c r="O104" s="360"/>
      <c r="P104" s="360"/>
      <c r="Q104" s="360"/>
      <c r="R104" s="360"/>
      <c r="S104" s="360"/>
      <c r="T104" s="86"/>
      <c r="U104" s="86"/>
      <c r="V104" s="86"/>
      <c r="W104" s="86"/>
      <c r="X104" s="86"/>
      <c r="Y104" s="86"/>
      <c r="Z104" s="86"/>
    </row>
    <row r="105" spans="1:26" ht="15.75" customHeight="1">
      <c r="A105" s="99" t="s">
        <v>140</v>
      </c>
      <c r="B105" s="98"/>
      <c r="C105" s="357" t="s">
        <v>354</v>
      </c>
      <c r="D105" s="357"/>
      <c r="E105" s="357"/>
      <c r="F105" s="357"/>
      <c r="G105" s="357"/>
      <c r="H105" s="357"/>
      <c r="I105" s="357"/>
      <c r="J105" s="357"/>
      <c r="K105" s="357"/>
      <c r="L105" s="357"/>
      <c r="M105" s="357"/>
      <c r="N105" s="357"/>
      <c r="O105" s="357"/>
      <c r="P105" s="357"/>
      <c r="Q105" s="357"/>
      <c r="R105" s="357"/>
      <c r="S105" s="357"/>
      <c r="T105" s="86"/>
      <c r="U105" s="86"/>
      <c r="V105" s="86"/>
      <c r="W105" s="86"/>
      <c r="X105" s="86"/>
      <c r="Y105" s="86"/>
      <c r="Z105" s="86"/>
    </row>
    <row r="106" spans="1:26" ht="15.75" customHeight="1">
      <c r="A106" s="99" t="s">
        <v>141</v>
      </c>
      <c r="B106" s="98"/>
      <c r="C106" s="357" t="s">
        <v>355</v>
      </c>
      <c r="D106" s="357"/>
      <c r="E106" s="357"/>
      <c r="F106" s="357"/>
      <c r="G106" s="357"/>
      <c r="H106" s="357"/>
      <c r="I106" s="357"/>
      <c r="J106" s="357"/>
      <c r="K106" s="357"/>
      <c r="L106" s="357"/>
      <c r="M106" s="357"/>
      <c r="N106" s="357"/>
      <c r="O106" s="357"/>
      <c r="P106" s="357"/>
      <c r="Q106" s="357"/>
      <c r="R106" s="357"/>
      <c r="S106" s="357"/>
      <c r="T106" s="86"/>
      <c r="U106" s="86"/>
      <c r="V106" s="86"/>
      <c r="W106" s="86"/>
      <c r="X106" s="86"/>
      <c r="Y106" s="86"/>
      <c r="Z106" s="86"/>
    </row>
    <row r="107" spans="1:26" ht="15.75" customHeight="1">
      <c r="A107" s="99" t="s">
        <v>143</v>
      </c>
      <c r="B107" s="98"/>
      <c r="C107" s="362" t="s">
        <v>144</v>
      </c>
      <c r="D107" s="362"/>
      <c r="E107" s="362"/>
      <c r="F107" s="362"/>
      <c r="G107" s="362"/>
      <c r="H107" s="362"/>
      <c r="I107" s="362"/>
      <c r="J107" s="362"/>
      <c r="K107" s="362"/>
      <c r="L107" s="362"/>
      <c r="M107" s="362"/>
      <c r="N107" s="362"/>
      <c r="O107" s="362"/>
      <c r="P107" s="362"/>
      <c r="Q107" s="362"/>
      <c r="R107" s="362"/>
      <c r="S107" s="362"/>
      <c r="T107" s="86"/>
      <c r="U107" s="86"/>
      <c r="V107" s="86"/>
      <c r="W107" s="86"/>
      <c r="X107" s="86"/>
      <c r="Y107" s="86"/>
      <c r="Z107" s="86"/>
    </row>
    <row r="108" spans="1:26" ht="15.75" customHeight="1">
      <c r="A108" s="99" t="s">
        <v>145</v>
      </c>
      <c r="B108" s="10"/>
      <c r="C108" s="362" t="s">
        <v>146</v>
      </c>
      <c r="D108" s="362"/>
      <c r="E108" s="362"/>
      <c r="F108" s="362"/>
      <c r="G108" s="362"/>
      <c r="H108" s="362"/>
      <c r="I108" s="362"/>
      <c r="J108" s="362"/>
      <c r="K108" s="362"/>
      <c r="L108" s="362"/>
      <c r="M108" s="362"/>
      <c r="N108" s="362"/>
      <c r="O108" s="362"/>
      <c r="P108" s="362"/>
      <c r="Q108" s="362"/>
      <c r="R108" s="362"/>
      <c r="S108" s="362"/>
      <c r="T108" s="86"/>
      <c r="U108" s="86"/>
      <c r="V108" s="86"/>
      <c r="W108" s="86"/>
      <c r="X108" s="86"/>
      <c r="Y108" s="86"/>
      <c r="Z108" s="86"/>
    </row>
    <row r="109" spans="1:26" ht="15.6">
      <c r="A109" s="99" t="s">
        <v>208</v>
      </c>
      <c r="B109" s="86"/>
      <c r="C109" s="287" t="s">
        <v>356</v>
      </c>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spans="1:26" ht="15.6">
      <c r="A110" s="99" t="s">
        <v>214</v>
      </c>
      <c r="B110" s="103"/>
      <c r="C110" s="287" t="s">
        <v>357</v>
      </c>
      <c r="D110" s="104"/>
      <c r="E110" s="104"/>
      <c r="F110" s="104"/>
      <c r="G110" s="42"/>
      <c r="H110" s="43"/>
      <c r="I110" s="43"/>
      <c r="J110" s="11"/>
      <c r="K110" s="11"/>
      <c r="L110" s="58"/>
      <c r="M110" s="58"/>
      <c r="N110" s="38"/>
      <c r="O110" s="58"/>
      <c r="P110" s="58"/>
      <c r="R110" s="11"/>
      <c r="S110" s="105"/>
      <c r="T110" s="86"/>
      <c r="U110" s="86"/>
      <c r="V110" s="86"/>
      <c r="W110" s="86"/>
      <c r="X110" s="86"/>
      <c r="Y110" s="86"/>
      <c r="Z110" s="86"/>
    </row>
    <row r="111" spans="1:26" ht="15.6">
      <c r="A111" s="102"/>
      <c r="B111" s="103"/>
      <c r="C111" s="104"/>
      <c r="D111" s="104"/>
      <c r="E111" s="104"/>
      <c r="F111" s="104"/>
      <c r="G111" s="42"/>
      <c r="H111" s="43"/>
      <c r="I111" s="43"/>
      <c r="J111" s="11"/>
      <c r="K111" s="11"/>
      <c r="L111" s="58"/>
      <c r="M111" s="58"/>
      <c r="N111" s="38"/>
      <c r="O111" s="58"/>
      <c r="P111" s="58"/>
      <c r="R111" s="11"/>
      <c r="S111" s="36"/>
      <c r="T111" s="86"/>
      <c r="U111" s="86"/>
      <c r="V111" s="86"/>
      <c r="W111" s="86"/>
      <c r="X111" s="86"/>
      <c r="Y111" s="86"/>
      <c r="Z111" s="86"/>
    </row>
    <row r="112" spans="1:2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3:2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3:2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3:2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3:2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3:2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3:2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3:2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3:2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3:2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3:2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3:2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3:2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3:2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3:2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3:2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3:2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3:2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3:2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3:2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3:2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3:2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3:2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3:2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3:2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3:2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3:2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3:2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3:2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3:2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3:2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3:2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3:2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3:2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3:2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3:2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3:2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3:2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3:2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3:2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3:2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3:2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3:2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3:2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3:2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3:2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3:2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3:2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3:2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3:2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3:2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3:2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3:2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3:2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3:2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3:2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3:2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3:2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3:2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3:2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3:2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3:2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3:2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3:2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3:2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3:2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3:2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3:2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3:2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3:2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3:2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3:2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3:2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3:2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3:2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3:2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3:2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3:2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3:2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3:2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3:2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3:2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3:2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3:2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3:2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3:2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3:2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3:2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3:2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3:2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3:2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3:2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3:2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3:2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3:2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3:2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3:2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3:2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3:2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3:2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3:2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3:2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3:2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3:2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3:2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3:2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3:2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3:2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3:2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spans="3:2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spans="3:2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spans="3:2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row>
    <row r="224" spans="3:2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row>
    <row r="225" spans="3:2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row>
    <row r="226" spans="3:2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row>
    <row r="227" spans="3:2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row>
    <row r="228" spans="3:2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row>
    <row r="229" spans="3:2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row>
    <row r="230" spans="3:2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row>
    <row r="231" spans="3:2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row>
    <row r="232" spans="3:2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row>
    <row r="233" spans="3:2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row>
    <row r="234" spans="3:2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row>
    <row r="235" spans="3:2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row>
    <row r="236" spans="3:2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row>
    <row r="237" spans="3:2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row>
    <row r="238" spans="3:2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row>
    <row r="239" spans="3:2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row>
    <row r="240" spans="3:2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row>
    <row r="241" spans="3:2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spans="3:2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spans="3:2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spans="3:2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spans="3:2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spans="3:2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spans="3:2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spans="3:2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spans="3:2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spans="3:2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spans="3:2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spans="3:2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spans="3:2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spans="3:2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spans="3:2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spans="3:2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spans="3:2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spans="3:2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spans="3:2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spans="3:2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spans="3:2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spans="3:2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spans="3:2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spans="3:2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spans="3:2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spans="3:2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spans="3:2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spans="3:2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spans="3:2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spans="3:2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spans="3:2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spans="3:2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spans="3:2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spans="3:2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spans="3:2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spans="3:2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spans="3:2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spans="3:2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spans="3:2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spans="3:2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spans="3:2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spans="3:2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spans="3:2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spans="3:2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spans="3:2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spans="3:2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spans="3:2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spans="3:2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spans="3:2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spans="3:2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row>
    <row r="291" spans="3:2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row>
    <row r="292" spans="3:2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row>
    <row r="293" spans="3:2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row>
    <row r="294" spans="3:2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row>
    <row r="295" spans="3:2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row>
    <row r="296" spans="3:2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row>
    <row r="297" spans="3:2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row>
    <row r="298" spans="3:2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row>
    <row r="299" spans="3:2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row>
    <row r="300" spans="3:26">
      <c r="C300" s="86"/>
      <c r="D300" s="86"/>
      <c r="E300" s="86"/>
      <c r="F300" s="86"/>
      <c r="G300" s="86"/>
      <c r="H300" s="86"/>
      <c r="I300" s="86"/>
      <c r="J300" s="86"/>
      <c r="K300" s="86"/>
      <c r="L300" s="86"/>
      <c r="M300" s="86"/>
      <c r="N300" s="86"/>
      <c r="O300" s="86"/>
      <c r="P300" s="86"/>
      <c r="Q300" s="86"/>
      <c r="R300" s="86"/>
      <c r="S300" s="86"/>
    </row>
    <row r="301" spans="3:26">
      <c r="C301" s="86"/>
      <c r="D301" s="86"/>
      <c r="E301" s="86"/>
      <c r="F301" s="86"/>
      <c r="G301" s="86"/>
      <c r="H301" s="86"/>
      <c r="I301" s="86"/>
      <c r="J301" s="86"/>
      <c r="K301" s="86"/>
      <c r="L301" s="86"/>
      <c r="M301" s="86"/>
      <c r="N301" s="86"/>
      <c r="O301" s="86"/>
      <c r="P301" s="86"/>
      <c r="Q301" s="86"/>
      <c r="R301" s="86"/>
      <c r="S301" s="86"/>
    </row>
    <row r="302" spans="3:26">
      <c r="C302" s="86"/>
      <c r="D302" s="86"/>
      <c r="E302" s="86"/>
      <c r="F302" s="86"/>
      <c r="G302" s="86"/>
      <c r="H302" s="86"/>
      <c r="I302" s="86"/>
      <c r="J302" s="86"/>
      <c r="K302" s="86"/>
      <c r="L302" s="86"/>
      <c r="M302" s="86"/>
      <c r="N302" s="86"/>
      <c r="O302" s="86"/>
      <c r="P302" s="86"/>
      <c r="Q302" s="86"/>
      <c r="R302" s="86"/>
      <c r="S302" s="86"/>
    </row>
    <row r="303" spans="3:26">
      <c r="C303" s="86"/>
      <c r="D303" s="86"/>
      <c r="E303" s="86"/>
      <c r="F303" s="86"/>
      <c r="G303" s="86"/>
      <c r="H303" s="86"/>
      <c r="I303" s="86"/>
      <c r="J303" s="86"/>
      <c r="K303" s="86"/>
      <c r="L303" s="86"/>
      <c r="M303" s="86"/>
      <c r="N303" s="86"/>
      <c r="O303" s="86"/>
      <c r="P303" s="86"/>
      <c r="Q303" s="86"/>
      <c r="R303" s="86"/>
      <c r="S303" s="86"/>
    </row>
    <row r="304" spans="3:26">
      <c r="C304" s="86"/>
      <c r="D304" s="86"/>
      <c r="E304" s="86"/>
      <c r="F304" s="86"/>
      <c r="G304" s="86"/>
      <c r="H304" s="86"/>
      <c r="I304" s="86"/>
      <c r="J304" s="86"/>
      <c r="K304" s="86"/>
      <c r="L304" s="86"/>
      <c r="M304" s="86"/>
      <c r="N304" s="86"/>
      <c r="O304" s="86"/>
      <c r="P304" s="86"/>
      <c r="Q304" s="86"/>
      <c r="R304" s="86"/>
      <c r="S304" s="86"/>
    </row>
    <row r="305" spans="3:19">
      <c r="C305" s="86"/>
      <c r="D305" s="86"/>
      <c r="E305" s="86"/>
      <c r="F305" s="86"/>
      <c r="G305" s="86"/>
      <c r="H305" s="86"/>
      <c r="I305" s="86"/>
      <c r="J305" s="86"/>
      <c r="K305" s="86"/>
      <c r="L305" s="86"/>
      <c r="M305" s="86"/>
      <c r="N305" s="86"/>
      <c r="O305" s="86"/>
      <c r="P305" s="86"/>
      <c r="Q305" s="86"/>
      <c r="R305" s="86"/>
      <c r="S305" s="86"/>
    </row>
    <row r="306" spans="3:19">
      <c r="C306" s="86"/>
      <c r="D306" s="86"/>
      <c r="E306" s="86"/>
      <c r="F306" s="86"/>
      <c r="G306" s="86"/>
      <c r="H306" s="86"/>
      <c r="I306" s="86"/>
      <c r="J306" s="86"/>
      <c r="K306" s="86"/>
      <c r="L306" s="86"/>
      <c r="M306" s="86"/>
      <c r="N306" s="86"/>
      <c r="O306" s="86"/>
      <c r="P306" s="86"/>
      <c r="Q306" s="86"/>
      <c r="R306" s="86"/>
      <c r="S306" s="86"/>
    </row>
    <row r="307" spans="3:19">
      <c r="C307" s="86"/>
      <c r="D307" s="86"/>
      <c r="E307" s="86"/>
      <c r="F307" s="86"/>
      <c r="G307" s="86"/>
      <c r="H307" s="86"/>
      <c r="I307" s="86"/>
      <c r="J307" s="86"/>
      <c r="K307" s="86"/>
      <c r="L307" s="86"/>
      <c r="M307" s="86"/>
      <c r="N307" s="86"/>
      <c r="O307" s="86"/>
      <c r="P307" s="86"/>
      <c r="Q307" s="86"/>
      <c r="R307" s="86"/>
      <c r="S307" s="86"/>
    </row>
  </sheetData>
  <mergeCells count="8">
    <mergeCell ref="C107:S107"/>
    <mergeCell ref="C108:S108"/>
    <mergeCell ref="C101:S101"/>
    <mergeCell ref="C102:S102"/>
    <mergeCell ref="C103:S103"/>
    <mergeCell ref="C104:S104"/>
    <mergeCell ref="C105:S105"/>
    <mergeCell ref="C106:S106"/>
  </mergeCells>
  <pageMargins left="0.45" right="0.2" top="0.5" bottom="0.5" header="0.3" footer="0.3"/>
  <pageSetup scale="59" fitToHeight="0" orientation="landscape" r:id="rId1"/>
  <headerFooter>
    <oddHeader>&amp;L&amp;"-,Bold"MidAmerican Energy Company Attachment 1-1i&amp;REffective January 1, 2017</oddHeader>
    <oddFooter>&amp;L&amp;D&amp;T&amp;R&amp;Z&amp;F</oddFooter>
  </headerFooter>
  <rowBreaks count="1" manualBreakCount="1">
    <brk id="6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R311"/>
  <sheetViews>
    <sheetView topLeftCell="D1" zoomScale="70" zoomScaleNormal="70" workbookViewId="0">
      <selection activeCell="O17" sqref="O17"/>
    </sheetView>
  </sheetViews>
  <sheetFormatPr defaultColWidth="9.109375" defaultRowHeight="14.4"/>
  <cols>
    <col min="1" max="1" width="7.6640625" style="1" customWidth="1"/>
    <col min="2" max="2" width="1.88671875" style="1" customWidth="1"/>
    <col min="3" max="3" width="13.5546875" style="1" customWidth="1"/>
    <col min="4" max="4" width="23" style="1" customWidth="1"/>
    <col min="5" max="5" width="16.8867187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6.6640625" style="1" customWidth="1"/>
    <col min="13" max="14" width="16.33203125" style="1" customWidth="1"/>
    <col min="15" max="15" width="16.44140625" style="1" customWidth="1"/>
    <col min="16" max="16" width="16" style="1" customWidth="1"/>
    <col min="17" max="17" width="20.5546875" style="1" customWidth="1"/>
    <col min="18" max="18" width="15.88671875" style="1" customWidth="1"/>
    <col min="19" max="19" width="17.88671875" style="1" customWidth="1"/>
    <col min="20" max="20" width="2.44140625" style="1" customWidth="1"/>
    <col min="21" max="21" width="8.6640625" style="1" customWidth="1"/>
    <col min="22" max="22" width="9.109375" style="1"/>
    <col min="23" max="23" width="23.44140625" style="1" customWidth="1"/>
    <col min="24" max="24" width="13.44140625" style="1" customWidth="1"/>
    <col min="25" max="16384" width="9.109375" style="1"/>
  </cols>
  <sheetData>
    <row r="1" spans="1:70">
      <c r="S1" s="2"/>
    </row>
    <row r="2" spans="1:70">
      <c r="S2" s="2"/>
    </row>
    <row r="4" spans="1:70">
      <c r="S4" s="2" t="s">
        <v>359</v>
      </c>
    </row>
    <row r="5" spans="1:70" ht="15.6">
      <c r="C5" s="3" t="s">
        <v>1</v>
      </c>
      <c r="D5" s="3"/>
      <c r="E5" s="3"/>
      <c r="F5" s="3"/>
      <c r="G5" s="3"/>
      <c r="H5" s="3"/>
      <c r="I5" s="3"/>
      <c r="J5" s="4" t="s">
        <v>2</v>
      </c>
      <c r="K5" s="4"/>
      <c r="L5" s="3"/>
      <c r="M5" s="3"/>
      <c r="N5" s="3"/>
      <c r="O5" s="3"/>
      <c r="P5" s="5"/>
      <c r="R5" s="6"/>
      <c r="S5" s="285" t="s">
        <v>500</v>
      </c>
      <c r="T5" s="8"/>
      <c r="U5" s="9"/>
      <c r="V5" s="9"/>
      <c r="W5" s="8"/>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1:70" ht="15.6">
      <c r="C6" s="3"/>
      <c r="D6" s="3"/>
      <c r="E6" s="3"/>
      <c r="F6" s="3"/>
      <c r="G6" s="3"/>
      <c r="H6" s="11" t="s">
        <v>3</v>
      </c>
      <c r="I6" s="11"/>
      <c r="J6" s="11" t="s">
        <v>4</v>
      </c>
      <c r="K6" s="11"/>
      <c r="L6" s="11"/>
      <c r="M6" s="11"/>
      <c r="N6" s="11"/>
      <c r="O6" s="11"/>
      <c r="P6" s="5"/>
      <c r="R6" s="6"/>
      <c r="S6" s="5"/>
      <c r="T6" s="8"/>
      <c r="U6" s="12"/>
      <c r="V6" s="9"/>
      <c r="W6" s="8"/>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row>
    <row r="7" spans="1:70" ht="15.6">
      <c r="C7" s="6"/>
      <c r="D7" s="6"/>
      <c r="E7" s="6"/>
      <c r="F7" s="6"/>
      <c r="G7" s="6"/>
      <c r="H7" s="6"/>
      <c r="I7" s="6"/>
      <c r="J7" s="6"/>
      <c r="K7" s="6"/>
      <c r="L7" s="6"/>
      <c r="M7" s="6"/>
      <c r="N7" s="6"/>
      <c r="O7" s="6"/>
      <c r="P7" s="6"/>
      <c r="R7" s="6"/>
      <c r="S7" s="6" t="s">
        <v>5</v>
      </c>
      <c r="T7" s="8"/>
      <c r="U7" s="9"/>
      <c r="V7" s="9"/>
      <c r="W7" s="8"/>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row>
    <row r="8" spans="1:70" ht="15.6">
      <c r="A8" s="13"/>
      <c r="C8" s="6"/>
      <c r="D8" s="6"/>
      <c r="E8" s="6"/>
      <c r="F8" s="6"/>
      <c r="G8" s="6"/>
      <c r="H8" s="6"/>
      <c r="I8" s="6"/>
      <c r="J8" s="14" t="s">
        <v>282</v>
      </c>
      <c r="K8" s="14"/>
      <c r="L8" s="6"/>
      <c r="M8" s="6"/>
      <c r="N8" s="6"/>
      <c r="O8" s="6"/>
      <c r="P8" s="6"/>
      <c r="Q8" s="6"/>
      <c r="R8" s="6"/>
      <c r="S8" s="6"/>
      <c r="T8" s="8"/>
      <c r="U8" s="9"/>
      <c r="V8" s="9"/>
      <c r="W8" s="8"/>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0" ht="15.6">
      <c r="A9" s="13"/>
      <c r="C9" s="6"/>
      <c r="D9" s="6"/>
      <c r="E9" s="6"/>
      <c r="F9" s="6"/>
      <c r="G9" s="6"/>
      <c r="H9" s="6"/>
      <c r="I9" s="6"/>
      <c r="J9" s="15"/>
      <c r="K9" s="15"/>
      <c r="L9" s="6"/>
      <c r="M9" s="6"/>
      <c r="N9" s="6"/>
      <c r="O9" s="6"/>
      <c r="P9" s="6"/>
      <c r="Q9" s="6"/>
      <c r="R9" s="6"/>
      <c r="S9" s="6"/>
      <c r="T9" s="8"/>
      <c r="U9" s="9"/>
      <c r="V9" s="9"/>
      <c r="W9" s="8"/>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0" ht="15.6">
      <c r="A10" s="13"/>
      <c r="C10" s="6" t="s">
        <v>377</v>
      </c>
      <c r="D10" s="6"/>
      <c r="E10" s="6"/>
      <c r="F10" s="6"/>
      <c r="G10" s="6"/>
      <c r="H10" s="6"/>
      <c r="I10" s="6"/>
      <c r="J10" s="15"/>
      <c r="K10" s="15"/>
      <c r="L10" s="6"/>
      <c r="M10" s="6"/>
      <c r="N10" s="6"/>
      <c r="O10" s="6"/>
      <c r="P10" s="6"/>
      <c r="Q10" s="6"/>
      <c r="R10" s="6"/>
      <c r="S10" s="6"/>
      <c r="T10" s="8"/>
      <c r="U10" s="9"/>
      <c r="V10" s="9"/>
      <c r="W10" s="8"/>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0" ht="15.6">
      <c r="A11" s="13"/>
      <c r="C11" s="6" t="s">
        <v>7</v>
      </c>
      <c r="D11" s="6"/>
      <c r="E11" s="6"/>
      <c r="F11" s="6"/>
      <c r="G11" s="6"/>
      <c r="H11" s="6"/>
      <c r="I11" s="6"/>
      <c r="J11" s="15"/>
      <c r="K11" s="15"/>
      <c r="Q11" s="6"/>
      <c r="R11" s="6"/>
      <c r="S11" s="6"/>
      <c r="T11" s="8"/>
      <c r="U11" s="8"/>
      <c r="V11" s="8"/>
      <c r="W11" s="8"/>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row>
    <row r="12" spans="1:70" ht="15.6">
      <c r="A12" s="13"/>
      <c r="C12" s="6"/>
      <c r="D12" s="6"/>
      <c r="E12" s="6"/>
      <c r="F12" s="6"/>
      <c r="G12" s="6"/>
      <c r="H12" s="6"/>
      <c r="I12" s="6"/>
      <c r="J12" s="6"/>
      <c r="K12" s="6"/>
      <c r="Q12" s="16"/>
      <c r="R12" s="6"/>
      <c r="S12" s="6"/>
      <c r="T12" s="8"/>
      <c r="U12" s="8"/>
      <c r="V12" s="8"/>
      <c r="W12" s="8"/>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row>
    <row r="13" spans="1:70" ht="15.6">
      <c r="C13" s="17" t="s">
        <v>8</v>
      </c>
      <c r="D13" s="17"/>
      <c r="E13" s="17"/>
      <c r="F13" s="17"/>
      <c r="G13" s="17"/>
      <c r="H13" s="17" t="s">
        <v>9</v>
      </c>
      <c r="I13" s="17"/>
      <c r="J13" s="17" t="s">
        <v>10</v>
      </c>
      <c r="K13" s="17"/>
      <c r="L13" s="18" t="s">
        <v>11</v>
      </c>
      <c r="R13" s="11"/>
      <c r="S13" s="18"/>
      <c r="T13" s="19"/>
      <c r="U13" s="18"/>
      <c r="V13" s="19"/>
      <c r="W13" s="2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row>
    <row r="14" spans="1:70" ht="15.6">
      <c r="C14" s="21"/>
      <c r="D14" s="21"/>
      <c r="E14" s="21"/>
      <c r="F14" s="21"/>
      <c r="G14" s="21"/>
      <c r="H14" s="22" t="s">
        <v>12</v>
      </c>
      <c r="I14" s="22"/>
      <c r="J14" s="11"/>
      <c r="K14" s="11"/>
      <c r="R14" s="11"/>
      <c r="T14" s="19"/>
      <c r="U14" s="23"/>
      <c r="V14" s="23"/>
      <c r="W14" s="2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row>
    <row r="15" spans="1:70" ht="15.6">
      <c r="A15" s="13" t="s">
        <v>13</v>
      </c>
      <c r="C15" s="21"/>
      <c r="D15" s="21"/>
      <c r="E15" s="21"/>
      <c r="F15" s="21"/>
      <c r="G15" s="21"/>
      <c r="H15" s="24" t="s">
        <v>14</v>
      </c>
      <c r="I15" s="24"/>
      <c r="J15" s="25" t="s">
        <v>15</v>
      </c>
      <c r="K15" s="25"/>
      <c r="L15" s="25" t="s">
        <v>16</v>
      </c>
      <c r="R15" s="11"/>
      <c r="T15" s="8"/>
      <c r="U15" s="26"/>
      <c r="V15" s="23"/>
      <c r="W15" s="2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row>
    <row r="16" spans="1:70" ht="15.6">
      <c r="A16" s="13" t="s">
        <v>17</v>
      </c>
      <c r="C16" s="27"/>
      <c r="D16" s="27"/>
      <c r="E16" s="27"/>
      <c r="F16" s="27"/>
      <c r="G16" s="27"/>
      <c r="H16" s="11"/>
      <c r="I16" s="11"/>
      <c r="J16" s="11"/>
      <c r="K16" s="11"/>
      <c r="L16" s="11"/>
      <c r="R16" s="11"/>
      <c r="S16" s="11"/>
      <c r="T16" s="8"/>
      <c r="U16" s="19"/>
      <c r="V16" s="19"/>
      <c r="W16" s="2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row>
    <row r="17" spans="1:70" ht="15.6">
      <c r="A17" s="28"/>
      <c r="C17" s="21"/>
      <c r="D17" s="21"/>
      <c r="E17" s="21"/>
      <c r="F17" s="21"/>
      <c r="G17" s="21"/>
      <c r="H17" s="11"/>
      <c r="I17" s="11"/>
      <c r="J17" s="11"/>
      <c r="K17" s="11"/>
      <c r="L17" s="11"/>
      <c r="R17" s="11"/>
      <c r="S17" s="11"/>
      <c r="T17" s="8"/>
      <c r="U17" s="19"/>
      <c r="V17" s="19"/>
      <c r="W17" s="2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row>
    <row r="18" spans="1:70" ht="15.6">
      <c r="A18" s="29">
        <v>1</v>
      </c>
      <c r="C18" s="21" t="s">
        <v>18</v>
      </c>
      <c r="D18" s="21"/>
      <c r="E18" s="21"/>
      <c r="F18" s="21"/>
      <c r="G18" s="21"/>
      <c r="H18" s="30" t="s">
        <v>283</v>
      </c>
      <c r="I18" s="30"/>
      <c r="J18" s="150">
        <v>1288513534</v>
      </c>
      <c r="K18" s="11"/>
      <c r="R18" s="11"/>
      <c r="S18" s="11"/>
      <c r="T18" s="8"/>
      <c r="U18" s="19"/>
      <c r="V18" s="19"/>
      <c r="W18" s="2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row>
    <row r="19" spans="1:70" ht="15.6">
      <c r="A19" s="29" t="s">
        <v>20</v>
      </c>
      <c r="C19" s="21" t="s">
        <v>21</v>
      </c>
      <c r="D19" s="21"/>
      <c r="E19" s="21"/>
      <c r="F19" s="21"/>
      <c r="G19" s="21"/>
      <c r="H19" s="30" t="s">
        <v>358</v>
      </c>
      <c r="I19" s="30"/>
      <c r="J19" s="153">
        <v>16939778</v>
      </c>
      <c r="K19" s="33"/>
      <c r="R19" s="11"/>
      <c r="S19" s="11"/>
      <c r="T19" s="8"/>
      <c r="U19" s="19"/>
      <c r="V19" s="19"/>
      <c r="W19" s="2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row>
    <row r="20" spans="1:70" ht="15.6">
      <c r="A20" s="29">
        <v>2</v>
      </c>
      <c r="C20" s="21" t="s">
        <v>22</v>
      </c>
      <c r="D20" s="21"/>
      <c r="E20" s="21"/>
      <c r="F20" s="21"/>
      <c r="G20" s="21"/>
      <c r="H20" s="30" t="s">
        <v>23</v>
      </c>
      <c r="I20" s="30"/>
      <c r="J20" s="155">
        <f>J18-J19</f>
        <v>1271573756</v>
      </c>
      <c r="K20" s="35"/>
      <c r="R20" s="11"/>
      <c r="S20" s="11"/>
      <c r="T20" s="8"/>
      <c r="U20" s="19"/>
      <c r="V20" s="19"/>
      <c r="W20" s="2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0" ht="15.6">
      <c r="A21" s="29"/>
      <c r="H21" s="30"/>
      <c r="I21" s="30"/>
      <c r="R21" s="11"/>
      <c r="S21" s="11"/>
      <c r="T21" s="8"/>
      <c r="U21" s="19"/>
      <c r="V21" s="19"/>
      <c r="W21" s="2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0" ht="15.6">
      <c r="A22" s="29"/>
      <c r="C22" s="21" t="s">
        <v>24</v>
      </c>
      <c r="D22" s="21"/>
      <c r="E22" s="21"/>
      <c r="F22" s="21"/>
      <c r="G22" s="21"/>
      <c r="H22" s="30"/>
      <c r="I22" s="30"/>
      <c r="J22" s="11"/>
      <c r="K22" s="11"/>
      <c r="L22" s="11"/>
      <c r="R22" s="11"/>
      <c r="S22" s="11"/>
      <c r="T22" s="19"/>
      <c r="U22" s="19"/>
      <c r="V22" s="19"/>
      <c r="W22" s="2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row>
    <row r="23" spans="1:70" ht="15.6">
      <c r="A23" s="29">
        <v>3</v>
      </c>
      <c r="C23" s="21" t="s">
        <v>25</v>
      </c>
      <c r="D23" s="21"/>
      <c r="E23" s="21"/>
      <c r="F23" s="21"/>
      <c r="G23" s="21"/>
      <c r="H23" s="30" t="s">
        <v>26</v>
      </c>
      <c r="I23" s="30"/>
      <c r="J23" s="150">
        <v>14059874</v>
      </c>
      <c r="K23" s="11"/>
      <c r="R23" s="11"/>
      <c r="S23" s="11"/>
      <c r="T23" s="19"/>
      <c r="U23" s="19"/>
      <c r="V23" s="19"/>
      <c r="W23" s="2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row>
    <row r="24" spans="1:70" ht="15.6">
      <c r="A24" s="29" t="s">
        <v>27</v>
      </c>
      <c r="C24" s="21" t="s">
        <v>28</v>
      </c>
      <c r="D24" s="21"/>
      <c r="E24" s="21"/>
      <c r="F24" s="21"/>
      <c r="G24" s="21"/>
      <c r="H24" s="30" t="s">
        <v>29</v>
      </c>
      <c r="I24" s="30"/>
      <c r="J24" s="150">
        <v>2886648</v>
      </c>
      <c r="K24" s="11"/>
      <c r="R24" s="11"/>
      <c r="S24" s="11"/>
      <c r="T24" s="19"/>
      <c r="U24" s="19"/>
      <c r="V24" s="19"/>
      <c r="W24" s="2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row>
    <row r="25" spans="1:70" ht="15.6">
      <c r="A25" s="29" t="s">
        <v>30</v>
      </c>
      <c r="C25" s="21" t="s">
        <v>31</v>
      </c>
      <c r="D25" s="21"/>
      <c r="E25" s="21"/>
      <c r="F25" s="21"/>
      <c r="G25" s="21"/>
      <c r="H25" s="30" t="s">
        <v>284</v>
      </c>
      <c r="I25" s="30"/>
      <c r="J25" s="150">
        <v>0</v>
      </c>
      <c r="K25" s="11"/>
      <c r="R25" s="11"/>
      <c r="S25" s="11"/>
      <c r="T25" s="19"/>
      <c r="U25" s="19"/>
      <c r="V25" s="19"/>
      <c r="W25" s="2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row>
    <row r="26" spans="1:70" ht="15.6">
      <c r="A26" s="29" t="s">
        <v>33</v>
      </c>
      <c r="C26" s="21" t="s">
        <v>34</v>
      </c>
      <c r="D26" s="21"/>
      <c r="E26" s="21"/>
      <c r="F26" s="21"/>
      <c r="G26" s="21"/>
      <c r="H26" s="30" t="s">
        <v>285</v>
      </c>
      <c r="I26" s="30"/>
      <c r="J26" s="153">
        <v>0</v>
      </c>
      <c r="K26" s="33"/>
      <c r="R26" s="11"/>
      <c r="S26" s="11"/>
      <c r="T26" s="19"/>
      <c r="U26" s="19"/>
      <c r="V26" s="19"/>
      <c r="W26" s="2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row>
    <row r="27" spans="1:70" ht="15.6">
      <c r="A27" s="29" t="s">
        <v>36</v>
      </c>
      <c r="C27" s="21" t="s">
        <v>37</v>
      </c>
      <c r="D27" s="21"/>
      <c r="E27" s="21"/>
      <c r="F27" s="21"/>
      <c r="G27" s="21"/>
      <c r="H27" s="30" t="s">
        <v>38</v>
      </c>
      <c r="I27" s="30"/>
      <c r="J27" s="155">
        <f>J24-(J25+J26)</f>
        <v>2886648</v>
      </c>
      <c r="K27" s="11"/>
      <c r="R27" s="11"/>
      <c r="S27" s="11"/>
      <c r="T27" s="19"/>
      <c r="U27" s="19"/>
      <c r="V27" s="19"/>
      <c r="W27" s="2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row>
    <row r="28" spans="1:70" ht="15.6">
      <c r="A28" s="29"/>
      <c r="C28" s="21"/>
      <c r="D28" s="21"/>
      <c r="E28" s="21"/>
      <c r="F28" s="21"/>
      <c r="G28" s="21"/>
      <c r="H28" s="30"/>
      <c r="I28" s="30"/>
      <c r="J28" s="11"/>
      <c r="K28" s="11"/>
      <c r="R28" s="11"/>
      <c r="S28" s="11"/>
      <c r="T28" s="19"/>
      <c r="U28" s="19"/>
      <c r="V28" s="19"/>
      <c r="W28" s="2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row>
    <row r="29" spans="1:70" ht="15.6">
      <c r="A29" s="29">
        <v>4</v>
      </c>
      <c r="C29" s="27" t="s">
        <v>39</v>
      </c>
      <c r="D29" s="27"/>
      <c r="E29" s="27"/>
      <c r="F29" s="27"/>
      <c r="G29" s="21"/>
      <c r="H29" s="30" t="s">
        <v>40</v>
      </c>
      <c r="I29" s="30"/>
      <c r="J29" s="36">
        <f>IF(J27=0,0,J27/J19)</f>
        <v>0.17040648348520271</v>
      </c>
      <c r="K29" s="36"/>
      <c r="L29" s="156">
        <f>J29</f>
        <v>0.17040648348520271</v>
      </c>
      <c r="R29" s="11"/>
      <c r="S29" s="11"/>
      <c r="T29" s="19"/>
      <c r="U29" s="19"/>
      <c r="V29" s="19"/>
      <c r="W29" s="2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row>
    <row r="30" spans="1:70" ht="15.6">
      <c r="A30" s="29"/>
      <c r="C30" s="21"/>
      <c r="D30" s="21"/>
      <c r="E30" s="21"/>
      <c r="F30" s="21"/>
      <c r="G30" s="21"/>
      <c r="H30" s="30"/>
      <c r="I30" s="30"/>
      <c r="J30" s="11"/>
      <c r="K30" s="11"/>
      <c r="L30" s="256"/>
      <c r="R30" s="11"/>
      <c r="S30" s="11"/>
      <c r="T30" s="19"/>
      <c r="U30" s="19"/>
      <c r="V30" s="19"/>
      <c r="W30" s="2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0" ht="15.6">
      <c r="A31" s="29"/>
      <c r="C31" s="21"/>
      <c r="D31" s="21"/>
      <c r="E31" s="21"/>
      <c r="F31" s="21"/>
      <c r="G31" s="21"/>
      <c r="H31" s="30"/>
      <c r="I31" s="30"/>
      <c r="J31" s="11"/>
      <c r="K31" s="11"/>
      <c r="L31" s="256"/>
      <c r="R31" s="11"/>
      <c r="S31" s="11"/>
      <c r="T31" s="19"/>
      <c r="U31" s="19"/>
      <c r="V31" s="19"/>
      <c r="W31" s="2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row>
    <row r="32" spans="1:70" ht="15.6">
      <c r="A32" s="29"/>
      <c r="C32" s="21" t="s">
        <v>41</v>
      </c>
      <c r="D32" s="21"/>
      <c r="E32" s="21"/>
      <c r="F32" s="21"/>
      <c r="G32" s="21"/>
      <c r="H32" s="30"/>
      <c r="I32" s="30"/>
      <c r="J32" s="38"/>
      <c r="K32" s="38"/>
      <c r="L32" s="257"/>
      <c r="R32" s="11"/>
      <c r="S32" s="36"/>
      <c r="T32" s="40"/>
      <c r="U32" s="41"/>
      <c r="V32" s="19"/>
      <c r="W32" s="2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row>
    <row r="33" spans="1:70" ht="15.6">
      <c r="A33" s="29" t="s">
        <v>42</v>
      </c>
      <c r="C33" s="21" t="s">
        <v>43</v>
      </c>
      <c r="D33" s="21"/>
      <c r="E33" s="21"/>
      <c r="F33" s="21"/>
      <c r="G33" s="21"/>
      <c r="H33" s="30" t="s">
        <v>44</v>
      </c>
      <c r="I33" s="30"/>
      <c r="J33" s="155">
        <f>J23-J27</f>
        <v>11173226</v>
      </c>
      <c r="K33" s="38"/>
      <c r="L33" s="257"/>
      <c r="R33" s="11"/>
      <c r="S33" s="36"/>
      <c r="T33" s="40"/>
      <c r="U33" s="41"/>
      <c r="V33" s="19"/>
      <c r="W33" s="2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row>
    <row r="34" spans="1:70" ht="15.6">
      <c r="A34" s="29" t="s">
        <v>45</v>
      </c>
      <c r="C34" s="21" t="s">
        <v>46</v>
      </c>
      <c r="D34" s="21"/>
      <c r="E34" s="21"/>
      <c r="F34" s="21"/>
      <c r="G34" s="21"/>
      <c r="H34" s="30" t="s">
        <v>47</v>
      </c>
      <c r="I34" s="30"/>
      <c r="J34" s="38">
        <f>IF(J33=0,0,J33/J18)</f>
        <v>8.6714075600854337E-3</v>
      </c>
      <c r="K34" s="38"/>
      <c r="L34" s="262">
        <f>J34</f>
        <v>8.6714075600854337E-3</v>
      </c>
      <c r="R34" s="11"/>
      <c r="S34" s="36"/>
      <c r="T34" s="40"/>
      <c r="U34" s="41"/>
      <c r="V34" s="19"/>
      <c r="W34" s="2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row>
    <row r="35" spans="1:70" ht="15.6">
      <c r="A35" s="29"/>
      <c r="C35" s="21"/>
      <c r="D35" s="21"/>
      <c r="E35" s="21"/>
      <c r="F35" s="21"/>
      <c r="G35" s="21"/>
      <c r="H35" s="30"/>
      <c r="I35" s="30"/>
      <c r="J35" s="38"/>
      <c r="K35" s="38"/>
      <c r="L35" s="257"/>
      <c r="R35" s="11"/>
      <c r="S35" s="36"/>
      <c r="T35" s="40"/>
      <c r="U35" s="41"/>
      <c r="V35" s="19"/>
      <c r="W35" s="2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row>
    <row r="36" spans="1:70" ht="15.6">
      <c r="A36" s="42"/>
      <c r="B36" s="10"/>
      <c r="C36" s="21" t="s">
        <v>48</v>
      </c>
      <c r="D36" s="21"/>
      <c r="E36" s="21"/>
      <c r="F36" s="21"/>
      <c r="G36" s="21"/>
      <c r="H36" s="43"/>
      <c r="I36" s="43"/>
      <c r="J36" s="11"/>
      <c r="K36" s="11"/>
      <c r="L36" s="258"/>
      <c r="O36" s="10"/>
      <c r="P36" s="10"/>
      <c r="R36" s="11"/>
      <c r="S36" s="36"/>
      <c r="T36" s="40"/>
      <c r="U36" s="41"/>
      <c r="V36" s="19"/>
      <c r="W36" s="2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row>
    <row r="37" spans="1:70" ht="15.6">
      <c r="A37" s="42" t="s">
        <v>49</v>
      </c>
      <c r="B37" s="10"/>
      <c r="C37" s="21" t="s">
        <v>50</v>
      </c>
      <c r="D37" s="21"/>
      <c r="E37" s="21"/>
      <c r="F37" s="21"/>
      <c r="G37" s="21"/>
      <c r="H37" s="30" t="s">
        <v>51</v>
      </c>
      <c r="I37" s="30"/>
      <c r="J37" s="150">
        <v>1412898</v>
      </c>
      <c r="K37" s="11"/>
      <c r="L37" s="259"/>
      <c r="O37" s="10"/>
      <c r="P37" s="10"/>
      <c r="R37" s="11"/>
      <c r="S37" s="36"/>
      <c r="T37" s="40"/>
      <c r="U37" s="41"/>
      <c r="V37" s="19"/>
      <c r="W37" s="2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row>
    <row r="38" spans="1:70" ht="15.6">
      <c r="A38" s="42" t="s">
        <v>52</v>
      </c>
      <c r="B38" s="10"/>
      <c r="C38" s="21" t="s">
        <v>53</v>
      </c>
      <c r="D38" s="21"/>
      <c r="E38" s="21"/>
      <c r="F38" s="21"/>
      <c r="G38" s="21"/>
      <c r="H38" s="30" t="s">
        <v>54</v>
      </c>
      <c r="I38" s="30"/>
      <c r="J38" s="38">
        <f>IF(J37=0,0,J37/J18)</f>
        <v>1.096533301915632E-3</v>
      </c>
      <c r="K38" s="38"/>
      <c r="L38" s="262">
        <f>J38</f>
        <v>1.096533301915632E-3</v>
      </c>
      <c r="O38" s="10"/>
      <c r="P38" s="10"/>
      <c r="R38" s="11"/>
      <c r="S38" s="36"/>
      <c r="T38" s="40"/>
      <c r="U38" s="41"/>
      <c r="V38" s="19"/>
      <c r="W38" s="2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row>
    <row r="39" spans="1:70" ht="15.6">
      <c r="A39" s="29"/>
      <c r="C39" s="21"/>
      <c r="D39" s="21"/>
      <c r="E39" s="21"/>
      <c r="F39" s="21"/>
      <c r="G39" s="21"/>
      <c r="H39" s="30"/>
      <c r="I39" s="30"/>
      <c r="J39" s="38"/>
      <c r="K39" s="38"/>
      <c r="L39" s="257"/>
      <c r="R39" s="11"/>
      <c r="S39" s="36"/>
      <c r="T39" s="40"/>
      <c r="U39" s="41"/>
      <c r="V39" s="19"/>
      <c r="W39" s="2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row>
    <row r="40" spans="1:70" ht="15.6">
      <c r="A40" s="44"/>
      <c r="C40" s="21" t="s">
        <v>55</v>
      </c>
      <c r="D40" s="21"/>
      <c r="E40" s="21"/>
      <c r="F40" s="21"/>
      <c r="G40" s="21"/>
      <c r="H40" s="43"/>
      <c r="I40" s="43"/>
      <c r="J40" s="11"/>
      <c r="K40" s="11"/>
      <c r="L40" s="258"/>
      <c r="R40" s="11"/>
      <c r="S40" s="11"/>
      <c r="T40" s="19"/>
      <c r="U40" s="11"/>
      <c r="V40" s="19"/>
      <c r="W40" s="2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row>
    <row r="41" spans="1:70" ht="15.6">
      <c r="A41" s="44" t="s">
        <v>56</v>
      </c>
      <c r="C41" s="21" t="s">
        <v>57</v>
      </c>
      <c r="D41" s="21"/>
      <c r="E41" s="21"/>
      <c r="F41" s="21"/>
      <c r="G41" s="21"/>
      <c r="H41" s="30" t="s">
        <v>58</v>
      </c>
      <c r="I41" s="30"/>
      <c r="J41" s="150">
        <v>2415467</v>
      </c>
      <c r="K41" s="11"/>
      <c r="L41" s="256"/>
      <c r="R41" s="11"/>
      <c r="S41" s="45"/>
      <c r="T41" s="19"/>
      <c r="U41" s="46"/>
      <c r="V41" s="23"/>
      <c r="W41" s="2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row>
    <row r="42" spans="1:70" ht="15.6">
      <c r="A42" s="44" t="s">
        <v>59</v>
      </c>
      <c r="C42" s="21" t="s">
        <v>60</v>
      </c>
      <c r="D42" s="21"/>
      <c r="E42" s="21"/>
      <c r="F42" s="21"/>
      <c r="G42" s="21"/>
      <c r="H42" s="30" t="s">
        <v>61</v>
      </c>
      <c r="I42" s="30"/>
      <c r="J42" s="38">
        <f>IF(J41=0,0,J41/J18)</f>
        <v>1.8746151563511634E-3</v>
      </c>
      <c r="K42" s="38"/>
      <c r="L42" s="262">
        <f>J42</f>
        <v>1.8746151563511634E-3</v>
      </c>
      <c r="R42" s="11"/>
      <c r="S42" s="36"/>
      <c r="T42" s="19"/>
      <c r="U42" s="41"/>
      <c r="V42" s="23"/>
      <c r="W42" s="2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row>
    <row r="43" spans="1:70" ht="15.6">
      <c r="A43" s="44"/>
      <c r="C43" s="21"/>
      <c r="D43" s="21"/>
      <c r="E43" s="21"/>
      <c r="F43" s="21"/>
      <c r="G43" s="21"/>
      <c r="H43" s="30"/>
      <c r="I43" s="30"/>
      <c r="J43" s="11"/>
      <c r="K43" s="11"/>
      <c r="L43" s="258"/>
      <c r="R43" s="11"/>
      <c r="V43" s="19"/>
      <c r="W43" s="2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row>
    <row r="44" spans="1:70" ht="15.6">
      <c r="A44" s="47" t="s">
        <v>62</v>
      </c>
      <c r="B44" s="48"/>
      <c r="C44" s="27" t="s">
        <v>63</v>
      </c>
      <c r="D44" s="27"/>
      <c r="E44" s="27"/>
      <c r="F44" s="27"/>
      <c r="G44" s="27"/>
      <c r="H44" s="22" t="s">
        <v>64</v>
      </c>
      <c r="I44" s="22"/>
      <c r="J44" s="158">
        <f>J34+J38+J42</f>
        <v>1.1642556018352228E-2</v>
      </c>
      <c r="K44" s="158"/>
      <c r="L44" s="158">
        <f>L34+L38+L42</f>
        <v>1.1642556018352228E-2</v>
      </c>
      <c r="R44" s="11"/>
      <c r="V44" s="19"/>
      <c r="W44" s="2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row>
    <row r="45" spans="1:70" ht="15.6">
      <c r="A45" s="44"/>
      <c r="C45" s="21"/>
      <c r="D45" s="21"/>
      <c r="E45" s="21"/>
      <c r="F45" s="21"/>
      <c r="G45" s="21"/>
      <c r="H45" s="30"/>
      <c r="I45" s="30"/>
      <c r="J45" s="11"/>
      <c r="K45" s="11"/>
      <c r="L45" s="258"/>
      <c r="R45" s="11"/>
      <c r="S45" s="11"/>
      <c r="T45" s="19"/>
      <c r="U45" s="50"/>
      <c r="V45" s="19"/>
      <c r="W45" s="2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row>
    <row r="46" spans="1:70" ht="15.6">
      <c r="A46" s="42"/>
      <c r="B46" s="51"/>
      <c r="C46" s="11" t="s">
        <v>65</v>
      </c>
      <c r="D46" s="11"/>
      <c r="E46" s="11"/>
      <c r="F46" s="11"/>
      <c r="G46" s="11"/>
      <c r="H46" s="30"/>
      <c r="I46" s="30"/>
      <c r="J46" s="11"/>
      <c r="K46" s="11"/>
      <c r="L46" s="258"/>
      <c r="R46" s="52"/>
      <c r="S46" s="51"/>
      <c r="V46" s="23"/>
      <c r="W46" s="19" t="s">
        <v>3</v>
      </c>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row>
    <row r="47" spans="1:70" ht="15.6">
      <c r="A47" s="44" t="s">
        <v>66</v>
      </c>
      <c r="B47" s="51"/>
      <c r="C47" s="11" t="s">
        <v>67</v>
      </c>
      <c r="D47" s="11"/>
      <c r="E47" s="11"/>
      <c r="F47" s="11"/>
      <c r="G47" s="11"/>
      <c r="H47" s="30" t="s">
        <v>68</v>
      </c>
      <c r="I47" s="30"/>
      <c r="J47" s="150">
        <v>45932062</v>
      </c>
      <c r="K47" s="11"/>
      <c r="L47" s="258"/>
      <c r="R47" s="52"/>
      <c r="S47" s="51"/>
      <c r="V47" s="23"/>
      <c r="W47" s="19"/>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row>
    <row r="48" spans="1:70" ht="15.6">
      <c r="A48" s="44" t="s">
        <v>69</v>
      </c>
      <c r="B48" s="51"/>
      <c r="C48" s="11" t="s">
        <v>70</v>
      </c>
      <c r="D48" s="11"/>
      <c r="E48" s="11"/>
      <c r="F48" s="11"/>
      <c r="G48" s="11"/>
      <c r="H48" s="30" t="s">
        <v>71</v>
      </c>
      <c r="I48" s="30"/>
      <c r="J48" s="38">
        <f>IF(J47=0,0,J47/J20)</f>
        <v>3.6122216098961386E-2</v>
      </c>
      <c r="K48" s="38"/>
      <c r="L48" s="262">
        <f>J48</f>
        <v>3.6122216098961386E-2</v>
      </c>
      <c r="R48" s="52"/>
      <c r="S48" s="51"/>
      <c r="T48" s="19"/>
      <c r="U48" s="19"/>
      <c r="V48" s="23"/>
      <c r="W48" s="19"/>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row>
    <row r="49" spans="1:70" ht="15.6">
      <c r="A49" s="44"/>
      <c r="C49" s="11"/>
      <c r="D49" s="11"/>
      <c r="E49" s="11"/>
      <c r="F49" s="11"/>
      <c r="G49" s="11"/>
      <c r="H49" s="30"/>
      <c r="I49" s="30"/>
      <c r="J49" s="11"/>
      <c r="K49" s="11"/>
      <c r="L49" s="258"/>
      <c r="R49" s="11"/>
      <c r="T49" s="8"/>
      <c r="U49" s="19"/>
      <c r="V49" s="8"/>
      <c r="W49" s="2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row>
    <row r="50" spans="1:70" ht="15.6">
      <c r="A50" s="44"/>
      <c r="C50" s="21" t="s">
        <v>72</v>
      </c>
      <c r="D50" s="21"/>
      <c r="E50" s="21"/>
      <c r="F50" s="21"/>
      <c r="G50" s="21"/>
      <c r="H50" s="53"/>
      <c r="I50" s="53"/>
      <c r="L50" s="256"/>
      <c r="R50" s="11"/>
      <c r="T50" s="19"/>
      <c r="U50" s="19"/>
      <c r="V50" s="19"/>
      <c r="W50" s="2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row>
    <row r="51" spans="1:70" ht="15.6">
      <c r="A51" s="44" t="s">
        <v>73</v>
      </c>
      <c r="C51" s="21" t="s">
        <v>223</v>
      </c>
      <c r="D51" s="21"/>
      <c r="E51" s="21"/>
      <c r="F51" s="21"/>
      <c r="G51" s="21"/>
      <c r="H51" s="30" t="s">
        <v>75</v>
      </c>
      <c r="I51" s="30"/>
      <c r="J51" s="150">
        <v>90731508</v>
      </c>
      <c r="K51" s="11"/>
      <c r="L51" s="258"/>
      <c r="R51" s="11"/>
      <c r="T51" s="19"/>
      <c r="U51" s="19"/>
      <c r="V51" s="19"/>
      <c r="W51" s="2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row>
    <row r="52" spans="1:70" ht="15.6">
      <c r="A52" s="44" t="s">
        <v>76</v>
      </c>
      <c r="B52" s="51"/>
      <c r="C52" s="11" t="s">
        <v>77</v>
      </c>
      <c r="D52" s="11"/>
      <c r="E52" s="11"/>
      <c r="F52" s="11"/>
      <c r="G52" s="11"/>
      <c r="H52" s="30" t="s">
        <v>78</v>
      </c>
      <c r="I52" s="30"/>
      <c r="J52" s="159">
        <f>IF(J51=0,0,J51/J20)</f>
        <v>7.1353712336290148E-2</v>
      </c>
      <c r="K52" s="159"/>
      <c r="L52" s="262">
        <f>J52</f>
        <v>7.1353712336290148E-2</v>
      </c>
      <c r="R52" s="11"/>
      <c r="U52" s="55"/>
      <c r="V52" s="23"/>
      <c r="W52" s="19"/>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row>
    <row r="53" spans="1:70" ht="15.6">
      <c r="A53" s="44"/>
      <c r="C53" s="21"/>
      <c r="D53" s="21"/>
      <c r="E53" s="21"/>
      <c r="F53" s="21"/>
      <c r="G53" s="21"/>
      <c r="H53" s="30"/>
      <c r="I53" s="30"/>
      <c r="J53" s="11"/>
      <c r="K53" s="11"/>
      <c r="L53" s="258"/>
      <c r="R53" s="11"/>
      <c r="S53" s="53"/>
      <c r="T53" s="19"/>
      <c r="U53" s="19"/>
      <c r="V53" s="19"/>
      <c r="W53" s="2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row>
    <row r="54" spans="1:70" ht="15.6">
      <c r="A54" s="47" t="s">
        <v>79</v>
      </c>
      <c r="B54" s="48"/>
      <c r="C54" s="27" t="s">
        <v>80</v>
      </c>
      <c r="D54" s="27"/>
      <c r="E54" s="27"/>
      <c r="F54" s="27"/>
      <c r="G54" s="27"/>
      <c r="H54" s="22" t="s">
        <v>81</v>
      </c>
      <c r="I54" s="22"/>
      <c r="J54" s="56"/>
      <c r="K54" s="56"/>
      <c r="L54" s="158">
        <f>L48+L52</f>
        <v>0.10747592843525153</v>
      </c>
      <c r="R54" s="11"/>
      <c r="S54" s="53"/>
      <c r="T54" s="19"/>
      <c r="U54" s="19"/>
      <c r="V54" s="19"/>
      <c r="W54" s="2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row>
    <row r="55" spans="1:70" ht="15.6">
      <c r="R55" s="57"/>
      <c r="S55" s="57"/>
      <c r="T55" s="19"/>
      <c r="U55" s="19"/>
      <c r="V55" s="19"/>
      <c r="W55" s="2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row>
    <row r="56" spans="1:70" ht="15.6">
      <c r="C56" s="1" t="s">
        <v>286</v>
      </c>
      <c r="R56" s="57"/>
      <c r="S56" s="57"/>
      <c r="T56" s="19"/>
      <c r="U56" s="19"/>
      <c r="V56" s="19"/>
      <c r="W56" s="2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row>
    <row r="57" spans="1:70" ht="15.6">
      <c r="A57" s="47" t="s">
        <v>287</v>
      </c>
      <c r="C57" s="1" t="s">
        <v>288</v>
      </c>
      <c r="H57" s="1" t="s">
        <v>289</v>
      </c>
      <c r="J57" s="297">
        <v>-1.8452893926318437E-4</v>
      </c>
      <c r="L57" s="286">
        <f>J57</f>
        <v>-1.8452893926318437E-4</v>
      </c>
      <c r="R57" s="57"/>
      <c r="S57" s="57"/>
      <c r="T57" s="19"/>
      <c r="U57" s="19"/>
      <c r="V57" s="19"/>
      <c r="W57" s="2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row>
    <row r="58" spans="1:70" ht="15.6">
      <c r="A58" s="13"/>
      <c r="C58" s="58"/>
      <c r="D58" s="58"/>
      <c r="E58" s="58"/>
      <c r="F58" s="58"/>
      <c r="G58" s="58"/>
      <c r="H58" s="58"/>
      <c r="I58" s="58"/>
      <c r="J58" s="11"/>
      <c r="K58" s="11"/>
      <c r="L58" s="58"/>
      <c r="M58" s="58"/>
      <c r="N58" s="58"/>
      <c r="O58" s="58"/>
      <c r="P58" s="58"/>
      <c r="R58" s="11"/>
      <c r="S58" s="11"/>
      <c r="T58" s="19"/>
      <c r="U58" s="19"/>
      <c r="V58" s="23"/>
      <c r="W58" s="19" t="s">
        <v>3</v>
      </c>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0">
      <c r="S59" s="2"/>
    </row>
    <row r="60" spans="1:70">
      <c r="S60" s="2"/>
    </row>
    <row r="62" spans="1:70" ht="15.6">
      <c r="A62" s="13"/>
      <c r="C62" s="58"/>
      <c r="D62" s="58"/>
      <c r="E62" s="58"/>
      <c r="F62" s="58"/>
      <c r="G62" s="58"/>
      <c r="H62" s="58"/>
      <c r="I62" s="58"/>
      <c r="J62" s="11"/>
      <c r="K62" s="11"/>
      <c r="L62" s="58"/>
      <c r="M62" s="58"/>
      <c r="N62" s="58"/>
      <c r="O62" s="58"/>
      <c r="P62" s="58"/>
      <c r="R62" s="11"/>
      <c r="S62" s="2" t="s">
        <v>359</v>
      </c>
      <c r="T62" s="19"/>
      <c r="U62" s="8"/>
      <c r="V62" s="19"/>
      <c r="W62" s="2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0" ht="15.6">
      <c r="A63" s="13"/>
      <c r="C63" s="21" t="str">
        <f>C5</f>
        <v>Formula Rate calculation</v>
      </c>
      <c r="D63" s="21"/>
      <c r="E63" s="21"/>
      <c r="F63" s="21"/>
      <c r="G63" s="21"/>
      <c r="H63" s="58"/>
      <c r="I63" s="58"/>
      <c r="J63" s="58" t="str">
        <f>J5</f>
        <v xml:space="preserve">     Rate Formula Template</v>
      </c>
      <c r="K63" s="58"/>
      <c r="L63" s="58"/>
      <c r="M63" s="58"/>
      <c r="N63" s="58"/>
      <c r="O63" s="58"/>
      <c r="P63" s="58"/>
      <c r="R63" s="11"/>
      <c r="S63" s="59" t="str">
        <f>S5</f>
        <v>For  the 12 months ended 12/31/2017</v>
      </c>
      <c r="T63" s="19"/>
      <c r="U63" s="8"/>
      <c r="V63" s="19"/>
      <c r="W63" s="2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0" ht="15.6">
      <c r="A64" s="13"/>
      <c r="C64" s="21"/>
      <c r="D64" s="21"/>
      <c r="E64" s="21"/>
      <c r="F64" s="21"/>
      <c r="G64" s="21"/>
      <c r="H64" s="58"/>
      <c r="I64" s="58"/>
      <c r="J64" s="58" t="str">
        <f>J6</f>
        <v xml:space="preserve"> Utilizing Attachment O Data</v>
      </c>
      <c r="K64" s="58"/>
      <c r="L64" s="58"/>
      <c r="M64" s="58"/>
      <c r="N64" s="58"/>
      <c r="O64" s="58"/>
      <c r="P64" s="58"/>
      <c r="Q64" s="11"/>
      <c r="R64" s="11"/>
      <c r="T64" s="19"/>
      <c r="U64" s="8"/>
      <c r="V64" s="19"/>
      <c r="W64" s="2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0" ht="14.25" customHeight="1">
      <c r="A65" s="13"/>
      <c r="C65" s="58"/>
      <c r="D65" s="58"/>
      <c r="E65" s="58"/>
      <c r="F65" s="58"/>
      <c r="G65" s="58"/>
      <c r="H65" s="58"/>
      <c r="I65" s="58"/>
      <c r="J65" s="58"/>
      <c r="K65" s="58"/>
      <c r="L65" s="58"/>
      <c r="M65" s="58"/>
      <c r="N65" s="58"/>
      <c r="O65" s="58"/>
      <c r="P65" s="58"/>
      <c r="R65" s="11"/>
      <c r="S65" s="58" t="s">
        <v>82</v>
      </c>
      <c r="T65" s="19"/>
      <c r="U65" s="8"/>
      <c r="V65" s="19"/>
      <c r="W65" s="2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0" ht="15.6">
      <c r="A66" s="13"/>
      <c r="H66" s="58"/>
      <c r="I66" s="58"/>
      <c r="J66" s="43" t="str">
        <f>J8</f>
        <v>ATXI</v>
      </c>
      <c r="K66" s="58"/>
      <c r="L66" s="58"/>
      <c r="M66" s="58"/>
      <c r="N66" s="58"/>
      <c r="O66" s="58"/>
      <c r="P66" s="58"/>
      <c r="Q66" s="58"/>
      <c r="R66" s="11"/>
      <c r="S66" s="11"/>
      <c r="T66" s="19"/>
      <c r="U66" s="8"/>
      <c r="V66" s="19"/>
      <c r="W66" s="2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row>
    <row r="67" spans="1:70" ht="15.6">
      <c r="A67" s="13"/>
      <c r="H67" s="21"/>
      <c r="I67" s="21"/>
      <c r="J67" s="21"/>
      <c r="K67" s="21"/>
      <c r="L67" s="21"/>
      <c r="M67" s="21"/>
      <c r="N67" s="21"/>
      <c r="O67" s="21"/>
      <c r="P67" s="21"/>
      <c r="Q67" s="21"/>
      <c r="R67" s="21"/>
      <c r="S67" s="21"/>
      <c r="T67" s="19"/>
      <c r="U67" s="8"/>
      <c r="V67" s="19"/>
      <c r="W67" s="2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row>
    <row r="68" spans="1:70" ht="15.6">
      <c r="A68" s="13"/>
      <c r="C68" s="58"/>
      <c r="D68" s="58"/>
      <c r="E68" s="58"/>
      <c r="F68" s="58"/>
      <c r="G68" s="58"/>
      <c r="H68" s="27" t="s">
        <v>83</v>
      </c>
      <c r="I68" s="27"/>
      <c r="L68" s="6"/>
      <c r="M68" s="6"/>
      <c r="N68" s="6"/>
      <c r="O68" s="6"/>
      <c r="P68" s="6"/>
      <c r="Q68" s="6"/>
      <c r="R68" s="11"/>
      <c r="S68" s="11"/>
      <c r="T68" s="19"/>
      <c r="U68" s="8"/>
      <c r="V68" s="19"/>
      <c r="W68" s="2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row>
    <row r="69" spans="1:70" ht="52.8">
      <c r="A69" s="13"/>
      <c r="C69" s="58"/>
      <c r="D69" s="58"/>
      <c r="E69" s="58"/>
      <c r="F69" s="58"/>
      <c r="G69" s="58"/>
      <c r="H69" s="27"/>
      <c r="I69" s="27"/>
      <c r="L69" s="6"/>
      <c r="M69" s="6"/>
      <c r="N69" s="6"/>
      <c r="O69" s="6"/>
      <c r="P69" s="6"/>
      <c r="Q69" s="6"/>
      <c r="R69" s="11"/>
      <c r="S69" s="11"/>
      <c r="T69" s="19"/>
      <c r="U69" s="8"/>
      <c r="V69" s="19"/>
      <c r="W69" s="306" t="s">
        <v>434</v>
      </c>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row>
    <row r="70" spans="1:70" ht="15.6">
      <c r="A70" s="60"/>
      <c r="C70" s="61" t="s">
        <v>8</v>
      </c>
      <c r="D70" s="61" t="s">
        <v>9</v>
      </c>
      <c r="E70" s="61" t="s">
        <v>10</v>
      </c>
      <c r="F70" s="61" t="s">
        <v>11</v>
      </c>
      <c r="G70" s="61" t="s">
        <v>84</v>
      </c>
      <c r="H70" s="61" t="s">
        <v>85</v>
      </c>
      <c r="I70" s="61" t="s">
        <v>86</v>
      </c>
      <c r="J70" s="61" t="s">
        <v>87</v>
      </c>
      <c r="K70" s="61" t="s">
        <v>88</v>
      </c>
      <c r="L70" s="61" t="s">
        <v>89</v>
      </c>
      <c r="M70" s="61" t="s">
        <v>90</v>
      </c>
      <c r="N70" s="61" t="s">
        <v>211</v>
      </c>
      <c r="O70" s="61" t="s">
        <v>91</v>
      </c>
      <c r="P70" s="61" t="s">
        <v>92</v>
      </c>
      <c r="Q70" s="61" t="s">
        <v>93</v>
      </c>
      <c r="R70" s="61" t="s">
        <v>94</v>
      </c>
      <c r="S70" s="61" t="s">
        <v>95</v>
      </c>
      <c r="T70" s="19"/>
      <c r="U70" s="8"/>
      <c r="V70" s="19"/>
      <c r="W70" s="2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row>
    <row r="71" spans="1:70" ht="85.5" customHeight="1">
      <c r="A71" s="62" t="s">
        <v>96</v>
      </c>
      <c r="B71" s="63"/>
      <c r="C71" s="64" t="s">
        <v>97</v>
      </c>
      <c r="D71" s="64" t="s">
        <v>98</v>
      </c>
      <c r="E71" s="64" t="s">
        <v>99</v>
      </c>
      <c r="F71" s="64" t="s">
        <v>100</v>
      </c>
      <c r="G71" s="64" t="s">
        <v>101</v>
      </c>
      <c r="H71" s="65" t="s">
        <v>102</v>
      </c>
      <c r="I71" s="65" t="s">
        <v>103</v>
      </c>
      <c r="J71" s="66" t="s">
        <v>104</v>
      </c>
      <c r="K71" s="67" t="s">
        <v>105</v>
      </c>
      <c r="L71" s="65" t="s">
        <v>106</v>
      </c>
      <c r="M71" s="65" t="s">
        <v>80</v>
      </c>
      <c r="N71" s="65" t="s">
        <v>290</v>
      </c>
      <c r="O71" s="67" t="s">
        <v>107</v>
      </c>
      <c r="P71" s="65" t="s">
        <v>108</v>
      </c>
      <c r="Q71" s="68" t="s">
        <v>109</v>
      </c>
      <c r="R71" s="69" t="s">
        <v>110</v>
      </c>
      <c r="S71" s="68" t="s">
        <v>111</v>
      </c>
      <c r="T71" s="40"/>
      <c r="U71" s="8"/>
      <c r="V71" s="19"/>
      <c r="W71" s="68" t="s">
        <v>298</v>
      </c>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row>
    <row r="72" spans="1:70" ht="46.5" customHeight="1">
      <c r="A72" s="70"/>
      <c r="B72" s="71"/>
      <c r="C72" s="71"/>
      <c r="D72" s="71"/>
      <c r="E72" s="72" t="s">
        <v>112</v>
      </c>
      <c r="F72" s="71"/>
      <c r="G72" s="71" t="s">
        <v>113</v>
      </c>
      <c r="H72" s="72" t="s">
        <v>114</v>
      </c>
      <c r="I72" s="73" t="s">
        <v>115</v>
      </c>
      <c r="J72" s="72" t="s">
        <v>116</v>
      </c>
      <c r="K72" s="74" t="s">
        <v>117</v>
      </c>
      <c r="L72" s="72" t="s">
        <v>118</v>
      </c>
      <c r="M72" s="73" t="s">
        <v>119</v>
      </c>
      <c r="N72" s="129" t="s">
        <v>291</v>
      </c>
      <c r="O72" s="130" t="s">
        <v>292</v>
      </c>
      <c r="P72" s="73" t="s">
        <v>121</v>
      </c>
      <c r="Q72" s="75" t="s">
        <v>122</v>
      </c>
      <c r="R72" s="76" t="s">
        <v>123</v>
      </c>
      <c r="S72" s="77" t="s">
        <v>124</v>
      </c>
      <c r="T72" s="19"/>
      <c r="U72" s="8"/>
      <c r="V72" s="19"/>
      <c r="W72" s="132"/>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row>
    <row r="73" spans="1:70" ht="15.6">
      <c r="A73" s="78" t="s">
        <v>125</v>
      </c>
      <c r="B73" s="6"/>
      <c r="C73" s="6"/>
      <c r="D73" s="6"/>
      <c r="E73" s="6"/>
      <c r="F73" s="6"/>
      <c r="G73" s="6"/>
      <c r="H73" s="6"/>
      <c r="I73" s="6"/>
      <c r="J73" s="6"/>
      <c r="K73" s="79"/>
      <c r="L73" s="6"/>
      <c r="M73" s="6"/>
      <c r="N73" s="6"/>
      <c r="O73" s="79"/>
      <c r="P73" s="6"/>
      <c r="Q73" s="79"/>
      <c r="R73" s="11"/>
      <c r="S73" s="80"/>
      <c r="T73" s="19"/>
      <c r="U73" s="8"/>
      <c r="V73" s="19"/>
      <c r="W73" s="2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row>
    <row r="74" spans="1:70" ht="15.6">
      <c r="A74" s="171" t="s">
        <v>20</v>
      </c>
      <c r="B74" s="172"/>
      <c r="C74" s="172" t="s">
        <v>229</v>
      </c>
      <c r="D74" s="298" t="s">
        <v>385</v>
      </c>
      <c r="E74" s="174">
        <v>117693793</v>
      </c>
      <c r="F74" s="174">
        <v>0</v>
      </c>
      <c r="G74" s="175">
        <f>$L$29</f>
        <v>0.17040648348520271</v>
      </c>
      <c r="H74" s="233">
        <f t="shared" ref="H74:H80" si="0">F74*G74</f>
        <v>0</v>
      </c>
      <c r="I74" s="175">
        <f>$L$44</f>
        <v>1.1642556018352228E-2</v>
      </c>
      <c r="J74" s="172">
        <f t="shared" ref="J74:J80" si="1">E74*I74</f>
        <v>1370256.5780148513</v>
      </c>
      <c r="K74" s="176">
        <f t="shared" ref="K74:K80" si="2">H74+J74</f>
        <v>1370256.5780148513</v>
      </c>
      <c r="L74" s="233">
        <f t="shared" ref="L74:L80" si="3">E74-F74</f>
        <v>117693793</v>
      </c>
      <c r="M74" s="175">
        <f>$L$54</f>
        <v>0.10747592843525153</v>
      </c>
      <c r="N74" s="175">
        <f t="shared" ref="N74:N89" si="4">$L$57</f>
        <v>-1.8452893926318437E-4</v>
      </c>
      <c r="O74" s="177">
        <f t="shared" ref="O74:O80" si="5">L74*(M74+N74)</f>
        <v>12627531.762961157</v>
      </c>
      <c r="P74" s="174">
        <v>0</v>
      </c>
      <c r="Q74" s="177">
        <f t="shared" ref="Q74:Q80" si="6">K74+O74+P74</f>
        <v>13997788.340976007</v>
      </c>
      <c r="R74" s="260">
        <v>-1106768</v>
      </c>
      <c r="S74" s="261">
        <f t="shared" ref="S74:S80" si="7">Q74+R74</f>
        <v>12891020.340976007</v>
      </c>
      <c r="T74" s="86"/>
      <c r="U74" s="86"/>
      <c r="V74" s="86"/>
      <c r="W74" s="247">
        <v>0</v>
      </c>
      <c r="X74" s="86"/>
      <c r="Y74" s="86"/>
      <c r="Z74" s="86"/>
    </row>
    <row r="75" spans="1:70" ht="15.6">
      <c r="A75" s="171" t="s">
        <v>126</v>
      </c>
      <c r="B75" s="172"/>
      <c r="C75" s="172" t="s">
        <v>229</v>
      </c>
      <c r="D75" s="298" t="s">
        <v>404</v>
      </c>
      <c r="E75" s="174">
        <v>130125045</v>
      </c>
      <c r="F75" s="174">
        <v>2281517</v>
      </c>
      <c r="G75" s="175">
        <f t="shared" ref="G75:G94" si="8">$L$29</f>
        <v>0.17040648348520271</v>
      </c>
      <c r="H75" s="233">
        <f t="shared" si="0"/>
        <v>388785.28898170922</v>
      </c>
      <c r="I75" s="175">
        <f t="shared" ref="I75:I94" si="9">$L$44</f>
        <v>1.1642556018352228E-2</v>
      </c>
      <c r="J75" s="172">
        <f t="shared" si="1"/>
        <v>1514988.1258031044</v>
      </c>
      <c r="K75" s="176">
        <f t="shared" si="2"/>
        <v>1903773.4147848135</v>
      </c>
      <c r="L75" s="233">
        <f t="shared" si="3"/>
        <v>127843528</v>
      </c>
      <c r="M75" s="175">
        <f t="shared" ref="M75:M94" si="10">$L$54</f>
        <v>0.10747592843525153</v>
      </c>
      <c r="N75" s="175"/>
      <c r="O75" s="177">
        <f t="shared" si="5"/>
        <v>13740101.866238074</v>
      </c>
      <c r="P75" s="174">
        <v>2717279</v>
      </c>
      <c r="Q75" s="177">
        <f t="shared" si="6"/>
        <v>18361154.281022888</v>
      </c>
      <c r="R75" s="260">
        <v>487444</v>
      </c>
      <c r="S75" s="261">
        <f t="shared" si="7"/>
        <v>18848598.281022888</v>
      </c>
      <c r="T75" s="86"/>
      <c r="U75" s="86"/>
      <c r="V75" s="86"/>
      <c r="W75" s="247">
        <f t="shared" ref="W75:W79" si="11">+E75</f>
        <v>130125045</v>
      </c>
      <c r="X75" s="86"/>
      <c r="Y75" s="86"/>
      <c r="Z75" s="86"/>
    </row>
    <row r="76" spans="1:70" ht="15.6">
      <c r="A76" s="171" t="s">
        <v>127</v>
      </c>
      <c r="B76" s="172"/>
      <c r="C76" s="172" t="s">
        <v>229</v>
      </c>
      <c r="D76" s="298" t="s">
        <v>405</v>
      </c>
      <c r="E76" s="174">
        <v>4491478</v>
      </c>
      <c r="F76" s="174">
        <v>0</v>
      </c>
      <c r="G76" s="175">
        <f t="shared" si="8"/>
        <v>0.17040648348520271</v>
      </c>
      <c r="H76" s="233">
        <f t="shared" si="0"/>
        <v>0</v>
      </c>
      <c r="I76" s="175">
        <f t="shared" si="9"/>
        <v>1.1642556018352228E-2</v>
      </c>
      <c r="J76" s="172">
        <f t="shared" si="1"/>
        <v>52292.284220196627</v>
      </c>
      <c r="K76" s="176">
        <f t="shared" si="2"/>
        <v>52292.284220196627</v>
      </c>
      <c r="L76" s="233">
        <f t="shared" si="3"/>
        <v>4491478</v>
      </c>
      <c r="M76" s="175">
        <f t="shared" si="10"/>
        <v>0.10747592843525153</v>
      </c>
      <c r="N76" s="175"/>
      <c r="O76" s="177">
        <f t="shared" si="5"/>
        <v>482725.76809650665</v>
      </c>
      <c r="P76" s="174">
        <v>0</v>
      </c>
      <c r="Q76" s="177">
        <f t="shared" si="6"/>
        <v>535018.05231670325</v>
      </c>
      <c r="R76" s="260">
        <v>235730</v>
      </c>
      <c r="S76" s="261">
        <f t="shared" si="7"/>
        <v>770748.05231670325</v>
      </c>
      <c r="T76" s="86"/>
      <c r="U76" s="86"/>
      <c r="V76" s="86"/>
      <c r="W76" s="247">
        <f t="shared" ref="W76" si="12">+E76</f>
        <v>4491478</v>
      </c>
      <c r="X76" s="86"/>
      <c r="Y76" s="86"/>
      <c r="Z76" s="86"/>
    </row>
    <row r="77" spans="1:70" ht="15.6">
      <c r="A77" s="171" t="s">
        <v>237</v>
      </c>
      <c r="B77" s="172"/>
      <c r="C77" s="172" t="s">
        <v>229</v>
      </c>
      <c r="D77" s="298" t="s">
        <v>386</v>
      </c>
      <c r="E77" s="174">
        <v>0</v>
      </c>
      <c r="F77" s="174">
        <v>0</v>
      </c>
      <c r="G77" s="175">
        <f t="shared" si="8"/>
        <v>0.17040648348520271</v>
      </c>
      <c r="H77" s="233">
        <f t="shared" si="0"/>
        <v>0</v>
      </c>
      <c r="I77" s="175">
        <f t="shared" si="9"/>
        <v>1.1642556018352228E-2</v>
      </c>
      <c r="J77" s="172">
        <f t="shared" si="1"/>
        <v>0</v>
      </c>
      <c r="K77" s="176">
        <f t="shared" si="2"/>
        <v>0</v>
      </c>
      <c r="L77" s="233">
        <f t="shared" si="3"/>
        <v>0</v>
      </c>
      <c r="M77" s="175">
        <f t="shared" si="10"/>
        <v>0.10747592843525153</v>
      </c>
      <c r="N77" s="175">
        <f t="shared" si="4"/>
        <v>-1.8452893926318437E-4</v>
      </c>
      <c r="O77" s="177">
        <f t="shared" si="5"/>
        <v>0</v>
      </c>
      <c r="P77" s="174">
        <v>0</v>
      </c>
      <c r="Q77" s="177">
        <f t="shared" si="6"/>
        <v>0</v>
      </c>
      <c r="R77" s="174">
        <v>110433</v>
      </c>
      <c r="S77" s="261">
        <f t="shared" si="7"/>
        <v>110433</v>
      </c>
      <c r="T77" s="86"/>
      <c r="U77" s="86"/>
      <c r="V77" s="86"/>
      <c r="W77" s="247">
        <v>0</v>
      </c>
      <c r="X77" s="86"/>
      <c r="Y77" s="86"/>
      <c r="Z77" s="86"/>
    </row>
    <row r="78" spans="1:70" ht="15.6">
      <c r="A78" s="171" t="s">
        <v>238</v>
      </c>
      <c r="B78" s="172"/>
      <c r="C78" s="172" t="s">
        <v>229</v>
      </c>
      <c r="D78" s="298" t="s">
        <v>406</v>
      </c>
      <c r="E78" s="174">
        <v>78726051</v>
      </c>
      <c r="F78" s="174">
        <v>1331641</v>
      </c>
      <c r="G78" s="175">
        <f t="shared" si="8"/>
        <v>0.17040648348520271</v>
      </c>
      <c r="H78" s="233">
        <f t="shared" si="0"/>
        <v>226920.26007471883</v>
      </c>
      <c r="I78" s="175">
        <f t="shared" si="9"/>
        <v>1.1642556018352228E-2</v>
      </c>
      <c r="J78" s="172">
        <f t="shared" si="1"/>
        <v>916572.45887115446</v>
      </c>
      <c r="K78" s="176">
        <f t="shared" si="2"/>
        <v>1143492.7189458732</v>
      </c>
      <c r="L78" s="233">
        <f t="shared" si="3"/>
        <v>77394410</v>
      </c>
      <c r="M78" s="175">
        <f t="shared" si="10"/>
        <v>0.10747592843525153</v>
      </c>
      <c r="N78" s="175"/>
      <c r="O78" s="177">
        <f t="shared" si="5"/>
        <v>8318036.070448515</v>
      </c>
      <c r="P78" s="174">
        <v>1658224</v>
      </c>
      <c r="Q78" s="177">
        <f t="shared" si="6"/>
        <v>11119752.789394388</v>
      </c>
      <c r="R78" s="174">
        <v>338435</v>
      </c>
      <c r="S78" s="261">
        <f t="shared" si="7"/>
        <v>11458187.789394388</v>
      </c>
      <c r="T78" s="86"/>
      <c r="U78" s="86"/>
      <c r="V78" s="86"/>
      <c r="W78" s="247">
        <f t="shared" si="11"/>
        <v>78726051</v>
      </c>
      <c r="X78" s="86"/>
      <c r="Y78" s="86"/>
      <c r="Z78" s="86"/>
    </row>
    <row r="79" spans="1:70" ht="15.6">
      <c r="A79" s="171" t="s">
        <v>239</v>
      </c>
      <c r="B79" s="172"/>
      <c r="C79" s="172" t="s">
        <v>229</v>
      </c>
      <c r="D79" s="298" t="s">
        <v>407</v>
      </c>
      <c r="E79" s="174">
        <v>1285913</v>
      </c>
      <c r="F79" s="174">
        <v>0</v>
      </c>
      <c r="G79" s="175">
        <f t="shared" si="8"/>
        <v>0.17040648348520271</v>
      </c>
      <c r="H79" s="233">
        <f t="shared" si="0"/>
        <v>0</v>
      </c>
      <c r="I79" s="175">
        <f t="shared" si="9"/>
        <v>1.1642556018352228E-2</v>
      </c>
      <c r="J79" s="172">
        <f t="shared" si="1"/>
        <v>14971.314137227368</v>
      </c>
      <c r="K79" s="176">
        <f t="shared" si="2"/>
        <v>14971.314137227368</v>
      </c>
      <c r="L79" s="233">
        <f t="shared" si="3"/>
        <v>1285913</v>
      </c>
      <c r="M79" s="175">
        <f t="shared" si="10"/>
        <v>0.10747592843525153</v>
      </c>
      <c r="N79" s="175"/>
      <c r="O79" s="177">
        <f t="shared" si="5"/>
        <v>138204.6935619596</v>
      </c>
      <c r="P79" s="174">
        <v>0</v>
      </c>
      <c r="Q79" s="177">
        <f t="shared" si="6"/>
        <v>153176.00769918697</v>
      </c>
      <c r="R79" s="174">
        <v>14262</v>
      </c>
      <c r="S79" s="261">
        <f t="shared" si="7"/>
        <v>167438.00769918697</v>
      </c>
      <c r="T79" s="86"/>
      <c r="U79" s="86"/>
      <c r="V79" s="86"/>
      <c r="W79" s="247">
        <f t="shared" si="11"/>
        <v>1285913</v>
      </c>
      <c r="X79" s="86"/>
      <c r="Y79" s="86"/>
      <c r="Z79" s="86"/>
    </row>
    <row r="80" spans="1:70" ht="15.6">
      <c r="A80" s="171" t="s">
        <v>240</v>
      </c>
      <c r="B80" s="172"/>
      <c r="C80" s="172" t="s">
        <v>229</v>
      </c>
      <c r="D80" s="298" t="s">
        <v>390</v>
      </c>
      <c r="E80" s="174">
        <v>17427611</v>
      </c>
      <c r="F80" s="174">
        <v>0</v>
      </c>
      <c r="G80" s="175">
        <f t="shared" si="8"/>
        <v>0.17040648348520271</v>
      </c>
      <c r="H80" s="233">
        <f t="shared" si="0"/>
        <v>0</v>
      </c>
      <c r="I80" s="175">
        <f t="shared" si="9"/>
        <v>1.1642556018352228E-2</v>
      </c>
      <c r="J80" s="172">
        <f t="shared" si="1"/>
        <v>202901.9373335515</v>
      </c>
      <c r="K80" s="176">
        <f t="shared" si="2"/>
        <v>202901.9373335515</v>
      </c>
      <c r="L80" s="233">
        <f t="shared" si="3"/>
        <v>17427611</v>
      </c>
      <c r="M80" s="175">
        <f t="shared" si="10"/>
        <v>0.10747592843525153</v>
      </c>
      <c r="N80" s="175">
        <f t="shared" si="4"/>
        <v>-1.8452893926318437E-4</v>
      </c>
      <c r="O80" s="177">
        <f t="shared" si="5"/>
        <v>1869832.774061681</v>
      </c>
      <c r="P80" s="174">
        <v>0</v>
      </c>
      <c r="Q80" s="177">
        <f t="shared" si="6"/>
        <v>2072734.7113952325</v>
      </c>
      <c r="R80" s="174">
        <v>-49844</v>
      </c>
      <c r="S80" s="261">
        <f t="shared" si="7"/>
        <v>2022890.7113952325</v>
      </c>
      <c r="T80" s="86"/>
      <c r="U80" s="86"/>
      <c r="V80" s="86"/>
      <c r="W80" s="247">
        <v>0</v>
      </c>
      <c r="X80" s="86"/>
      <c r="Y80" s="86"/>
      <c r="Z80" s="86"/>
    </row>
    <row r="81" spans="1:26" ht="15.6">
      <c r="A81" s="171" t="s">
        <v>382</v>
      </c>
      <c r="B81" s="172"/>
      <c r="C81" s="172" t="s">
        <v>229</v>
      </c>
      <c r="D81" s="298" t="s">
        <v>408</v>
      </c>
      <c r="E81" s="174">
        <v>0</v>
      </c>
      <c r="F81" s="174">
        <v>0</v>
      </c>
      <c r="G81" s="175">
        <f t="shared" si="8"/>
        <v>0.17040648348520271</v>
      </c>
      <c r="H81" s="233">
        <f t="shared" ref="H81:H86" si="13">F81*G81</f>
        <v>0</v>
      </c>
      <c r="I81" s="175">
        <f t="shared" si="9"/>
        <v>1.1642556018352228E-2</v>
      </c>
      <c r="J81" s="172">
        <f t="shared" ref="J81:J86" si="14">E81*I81</f>
        <v>0</v>
      </c>
      <c r="K81" s="176">
        <f t="shared" ref="K81:K86" si="15">H81+J81</f>
        <v>0</v>
      </c>
      <c r="L81" s="233">
        <f t="shared" ref="L81:L86" si="16">E81-F81</f>
        <v>0</v>
      </c>
      <c r="M81" s="175">
        <f t="shared" si="10"/>
        <v>0.10747592843525153</v>
      </c>
      <c r="O81" s="177">
        <f>L81*(M81+N74)</f>
        <v>0</v>
      </c>
      <c r="P81" s="174">
        <v>0</v>
      </c>
      <c r="Q81" s="177">
        <f t="shared" ref="Q81:Q86" si="17">K81+O81+P81</f>
        <v>0</v>
      </c>
      <c r="R81" s="174">
        <v>0</v>
      </c>
      <c r="S81" s="261">
        <f t="shared" ref="S81:S86" si="18">Q81+R81</f>
        <v>0</v>
      </c>
      <c r="T81" s="86"/>
      <c r="U81" s="86"/>
      <c r="V81" s="86"/>
      <c r="W81" s="247">
        <f>E81</f>
        <v>0</v>
      </c>
      <c r="X81" s="86"/>
      <c r="Y81" s="86"/>
      <c r="Z81" s="86"/>
    </row>
    <row r="82" spans="1:26" ht="15.6">
      <c r="A82" s="171" t="s">
        <v>383</v>
      </c>
      <c r="B82" s="172"/>
      <c r="C82" s="172" t="s">
        <v>229</v>
      </c>
      <c r="D82" s="298" t="s">
        <v>409</v>
      </c>
      <c r="E82" s="174">
        <v>656150</v>
      </c>
      <c r="F82" s="174">
        <v>0</v>
      </c>
      <c r="G82" s="175">
        <f t="shared" si="8"/>
        <v>0.17040648348520271</v>
      </c>
      <c r="H82" s="233">
        <f t="shared" si="13"/>
        <v>0</v>
      </c>
      <c r="I82" s="175">
        <f t="shared" si="9"/>
        <v>1.1642556018352228E-2</v>
      </c>
      <c r="J82" s="172">
        <f t="shared" si="14"/>
        <v>7639.263131441814</v>
      </c>
      <c r="K82" s="176">
        <f t="shared" si="15"/>
        <v>7639.263131441814</v>
      </c>
      <c r="L82" s="233">
        <f t="shared" si="16"/>
        <v>656150</v>
      </c>
      <c r="M82" s="175">
        <f t="shared" si="10"/>
        <v>0.10747592843525153</v>
      </c>
      <c r="N82" s="175"/>
      <c r="O82" s="177">
        <f t="shared" ref="O82:O86" si="19">L82*(M82+N82)</f>
        <v>70520.330442790291</v>
      </c>
      <c r="P82" s="174">
        <v>0</v>
      </c>
      <c r="Q82" s="177">
        <f t="shared" si="17"/>
        <v>78159.593574232102</v>
      </c>
      <c r="R82" s="174">
        <v>6399</v>
      </c>
      <c r="S82" s="261">
        <f t="shared" si="18"/>
        <v>84558.593574232102</v>
      </c>
      <c r="T82" s="86"/>
      <c r="U82" s="86"/>
      <c r="V82" s="86"/>
      <c r="W82" s="247">
        <f t="shared" ref="W82:W94" si="20">E82</f>
        <v>656150</v>
      </c>
      <c r="X82" s="86"/>
      <c r="Y82" s="86"/>
      <c r="Z82" s="86"/>
    </row>
    <row r="83" spans="1:26" ht="15.6">
      <c r="A83" s="171" t="s">
        <v>384</v>
      </c>
      <c r="B83" s="172"/>
      <c r="C83" s="172" t="s">
        <v>229</v>
      </c>
      <c r="D83" s="298" t="s">
        <v>387</v>
      </c>
      <c r="E83" s="174">
        <v>257801406</v>
      </c>
      <c r="F83" s="174">
        <v>0</v>
      </c>
      <c r="G83" s="175">
        <f t="shared" si="8"/>
        <v>0.17040648348520271</v>
      </c>
      <c r="H83" s="233">
        <f t="shared" ref="H83" si="21">F83*G83</f>
        <v>0</v>
      </c>
      <c r="I83" s="175">
        <f t="shared" si="9"/>
        <v>1.1642556018352228E-2</v>
      </c>
      <c r="J83" s="172">
        <f t="shared" ref="J83" si="22">E83*I83</f>
        <v>3001467.3109649662</v>
      </c>
      <c r="K83" s="176">
        <f t="shared" ref="K83" si="23">H83+J83</f>
        <v>3001467.3109649662</v>
      </c>
      <c r="L83" s="233">
        <f t="shared" ref="L83" si="24">E83-F83</f>
        <v>257801406</v>
      </c>
      <c r="M83" s="175">
        <f t="shared" si="10"/>
        <v>0.10747592843525153</v>
      </c>
      <c r="N83" s="175">
        <f t="shared" si="4"/>
        <v>-1.8452893926318437E-4</v>
      </c>
      <c r="O83" s="177">
        <f t="shared" ref="O83" si="25">L83*(M83+N83)</f>
        <v>27659873.641773485</v>
      </c>
      <c r="P83" s="174">
        <v>0</v>
      </c>
      <c r="Q83" s="177">
        <f t="shared" ref="Q83" si="26">K83+O83+P83</f>
        <v>30661340.952738449</v>
      </c>
      <c r="R83" s="174">
        <v>4280390</v>
      </c>
      <c r="S83" s="261">
        <f t="shared" ref="S83" si="27">Q83+R83</f>
        <v>34941730.952738449</v>
      </c>
      <c r="T83" s="86"/>
      <c r="U83" s="86"/>
      <c r="V83" s="86"/>
      <c r="W83" s="247">
        <v>0</v>
      </c>
      <c r="X83" s="86"/>
      <c r="Y83" s="86"/>
      <c r="Z83" s="86"/>
    </row>
    <row r="84" spans="1:26" ht="15.6">
      <c r="A84" s="171" t="s">
        <v>392</v>
      </c>
      <c r="B84" s="172"/>
      <c r="C84" s="172" t="s">
        <v>229</v>
      </c>
      <c r="D84" s="298" t="s">
        <v>410</v>
      </c>
      <c r="E84" s="174">
        <v>373127656</v>
      </c>
      <c r="F84" s="174">
        <v>4338216</v>
      </c>
      <c r="G84" s="175">
        <f t="shared" si="8"/>
        <v>0.17040648348520271</v>
      </c>
      <c r="H84" s="233">
        <f t="shared" si="13"/>
        <v>739260.1331592421</v>
      </c>
      <c r="I84" s="175">
        <f t="shared" si="9"/>
        <v>1.1642556018352228E-2</v>
      </c>
      <c r="J84" s="172">
        <f t="shared" si="14"/>
        <v>4344159.63697646</v>
      </c>
      <c r="K84" s="176">
        <f t="shared" si="15"/>
        <v>5083419.7701357026</v>
      </c>
      <c r="L84" s="233">
        <f t="shared" si="16"/>
        <v>368789440</v>
      </c>
      <c r="M84" s="175">
        <f t="shared" si="10"/>
        <v>0.10747592843525153</v>
      </c>
      <c r="N84" s="175"/>
      <c r="O84" s="177">
        <f t="shared" si="19"/>
        <v>39635987.461116485</v>
      </c>
      <c r="P84" s="174">
        <v>8096202</v>
      </c>
      <c r="Q84" s="177">
        <f t="shared" si="17"/>
        <v>52815609.231252186</v>
      </c>
      <c r="R84" s="174">
        <v>0</v>
      </c>
      <c r="S84" s="261">
        <f t="shared" si="18"/>
        <v>52815609.231252186</v>
      </c>
      <c r="T84" s="86"/>
      <c r="U84" s="86"/>
      <c r="V84" s="86"/>
      <c r="W84" s="247">
        <f t="shared" si="20"/>
        <v>373127656</v>
      </c>
      <c r="X84" s="86"/>
      <c r="Y84" s="86"/>
      <c r="Z84" s="86"/>
    </row>
    <row r="85" spans="1:26" ht="15.6">
      <c r="A85" s="171" t="s">
        <v>393</v>
      </c>
      <c r="B85" s="172"/>
      <c r="C85" s="172" t="s">
        <v>229</v>
      </c>
      <c r="D85" s="298" t="s">
        <v>411</v>
      </c>
      <c r="E85" s="174">
        <v>8832434</v>
      </c>
      <c r="F85" s="174">
        <v>0</v>
      </c>
      <c r="G85" s="175">
        <f t="shared" si="8"/>
        <v>0.17040648348520271</v>
      </c>
      <c r="H85" s="233">
        <f t="shared" si="13"/>
        <v>0</v>
      </c>
      <c r="I85" s="175">
        <f t="shared" si="9"/>
        <v>1.1642556018352228E-2</v>
      </c>
      <c r="J85" s="172">
        <f t="shared" si="14"/>
        <v>102832.10762339884</v>
      </c>
      <c r="K85" s="176">
        <f t="shared" si="15"/>
        <v>102832.10762339884</v>
      </c>
      <c r="L85" s="233">
        <f t="shared" si="16"/>
        <v>8832434</v>
      </c>
      <c r="M85" s="175">
        <f t="shared" si="10"/>
        <v>0.10747592843525153</v>
      </c>
      <c r="N85" s="175"/>
      <c r="O85" s="177">
        <f t="shared" si="19"/>
        <v>949274.04449308245</v>
      </c>
      <c r="P85" s="174">
        <v>0</v>
      </c>
      <c r="Q85" s="177">
        <f t="shared" si="17"/>
        <v>1052106.1521164812</v>
      </c>
      <c r="R85" s="174">
        <v>82223</v>
      </c>
      <c r="S85" s="261">
        <f t="shared" si="18"/>
        <v>1134329.1521164812</v>
      </c>
      <c r="T85" s="86"/>
      <c r="U85" s="86"/>
      <c r="V85" s="86"/>
      <c r="W85" s="247">
        <f t="shared" si="20"/>
        <v>8832434</v>
      </c>
      <c r="X85" s="86"/>
      <c r="Y85" s="86"/>
      <c r="Z85" s="86"/>
    </row>
    <row r="86" spans="1:26" ht="15.6">
      <c r="A86" s="171" t="s">
        <v>394</v>
      </c>
      <c r="B86" s="172"/>
      <c r="C86" s="172" t="s">
        <v>229</v>
      </c>
      <c r="D86" s="298" t="s">
        <v>388</v>
      </c>
      <c r="E86" s="174">
        <v>42876903</v>
      </c>
      <c r="F86" s="174">
        <v>0</v>
      </c>
      <c r="G86" s="175">
        <f t="shared" si="8"/>
        <v>0.17040648348520271</v>
      </c>
      <c r="H86" s="233">
        <f t="shared" si="13"/>
        <v>0</v>
      </c>
      <c r="I86" s="175">
        <f t="shared" si="9"/>
        <v>1.1642556018352228E-2</v>
      </c>
      <c r="J86" s="172">
        <f t="shared" si="14"/>
        <v>499196.74507095467</v>
      </c>
      <c r="K86" s="176">
        <f t="shared" si="15"/>
        <v>499196.74507095467</v>
      </c>
      <c r="L86" s="233">
        <f t="shared" si="16"/>
        <v>42876903</v>
      </c>
      <c r="M86" s="175">
        <f t="shared" si="10"/>
        <v>0.10747592843525153</v>
      </c>
      <c r="N86" s="175">
        <f t="shared" si="4"/>
        <v>-1.8452893926318437E-4</v>
      </c>
      <c r="O86" s="177">
        <f t="shared" si="19"/>
        <v>4600322.928923741</v>
      </c>
      <c r="P86" s="174">
        <v>0</v>
      </c>
      <c r="Q86" s="177">
        <f t="shared" si="17"/>
        <v>5099519.6739946958</v>
      </c>
      <c r="R86" s="174">
        <v>-393383</v>
      </c>
      <c r="S86" s="261">
        <f t="shared" si="18"/>
        <v>4706136.6739946958</v>
      </c>
      <c r="T86" s="86"/>
      <c r="U86" s="86"/>
      <c r="V86" s="86"/>
      <c r="W86" s="247">
        <v>0</v>
      </c>
      <c r="X86" s="86"/>
      <c r="Y86" s="86"/>
      <c r="Z86" s="86"/>
    </row>
    <row r="87" spans="1:26" ht="15.6">
      <c r="A87" s="171" t="s">
        <v>395</v>
      </c>
      <c r="B87" s="172"/>
      <c r="C87" s="172" t="s">
        <v>229</v>
      </c>
      <c r="D87" s="298" t="s">
        <v>413</v>
      </c>
      <c r="E87" s="174">
        <v>42372371</v>
      </c>
      <c r="F87" s="174">
        <v>645564</v>
      </c>
      <c r="G87" s="175">
        <f t="shared" si="8"/>
        <v>0.17040648348520271</v>
      </c>
      <c r="H87" s="233">
        <f t="shared" ref="H87" si="28">F87*G87</f>
        <v>110008.29110464141</v>
      </c>
      <c r="I87" s="175">
        <f t="shared" si="9"/>
        <v>1.1642556018352228E-2</v>
      </c>
      <c r="J87" s="172">
        <f t="shared" ref="J87" si="29">E87*I87</f>
        <v>493322.7029979034</v>
      </c>
      <c r="K87" s="176">
        <f t="shared" ref="K87" si="30">H87+J87</f>
        <v>603330.99410254485</v>
      </c>
      <c r="L87" s="233">
        <f t="shared" ref="L87" si="31">E87-F87</f>
        <v>41726807</v>
      </c>
      <c r="M87" s="175">
        <f t="shared" si="10"/>
        <v>0.10747592843525153</v>
      </c>
      <c r="N87" s="175"/>
      <c r="O87" s="177">
        <f t="shared" ref="O87" si="32">L87*(M87+N87)</f>
        <v>4484627.3229635525</v>
      </c>
      <c r="P87" s="174">
        <v>801557</v>
      </c>
      <c r="Q87" s="177">
        <f t="shared" ref="Q87" si="33">K87+O87+P87</f>
        <v>5889515.3170660976</v>
      </c>
      <c r="R87" s="174">
        <v>0</v>
      </c>
      <c r="S87" s="261">
        <f t="shared" ref="S87" si="34">Q87+R87</f>
        <v>5889515.3170660976</v>
      </c>
      <c r="T87" s="86"/>
      <c r="U87" s="86"/>
      <c r="V87" s="86"/>
      <c r="W87" s="247">
        <f t="shared" si="20"/>
        <v>42372371</v>
      </c>
      <c r="X87" s="86"/>
      <c r="Y87" s="86"/>
      <c r="Z87" s="86"/>
    </row>
    <row r="88" spans="1:26" ht="15.6">
      <c r="A88" s="171" t="s">
        <v>416</v>
      </c>
      <c r="B88" s="172"/>
      <c r="C88" s="172" t="s">
        <v>229</v>
      </c>
      <c r="D88" s="298" t="s">
        <v>412</v>
      </c>
      <c r="E88" s="174">
        <v>3390446</v>
      </c>
      <c r="F88" s="174">
        <v>0</v>
      </c>
      <c r="G88" s="175">
        <f t="shared" si="8"/>
        <v>0.17040648348520271</v>
      </c>
      <c r="H88" s="233">
        <f t="shared" ref="H88:H91" si="35">F88*G88</f>
        <v>0</v>
      </c>
      <c r="I88" s="175">
        <f t="shared" si="9"/>
        <v>1.1642556018352228E-2</v>
      </c>
      <c r="J88" s="172">
        <f t="shared" ref="J88:J91" si="36">E88*I88</f>
        <v>39473.457482198239</v>
      </c>
      <c r="K88" s="176">
        <f t="shared" ref="K88:K91" si="37">H88+J88</f>
        <v>39473.457482198239</v>
      </c>
      <c r="L88" s="233">
        <f t="shared" ref="L88:L91" si="38">E88-F88</f>
        <v>3390446</v>
      </c>
      <c r="M88" s="175">
        <f t="shared" si="10"/>
        <v>0.10747592843525153</v>
      </c>
      <c r="N88" s="175"/>
      <c r="O88" s="177">
        <f t="shared" ref="O88:O91" si="39">L88*(M88+N88)</f>
        <v>364391.33165958477</v>
      </c>
      <c r="P88" s="174">
        <v>0</v>
      </c>
      <c r="Q88" s="177">
        <f t="shared" ref="Q88:Q91" si="40">K88+O88+P88</f>
        <v>403864.78914178303</v>
      </c>
      <c r="R88" s="174">
        <v>34567</v>
      </c>
      <c r="S88" s="261">
        <f t="shared" ref="S88:S91" si="41">Q88+R88</f>
        <v>438431.78914178303</v>
      </c>
      <c r="T88" s="86"/>
      <c r="U88" s="86"/>
      <c r="V88" s="86"/>
      <c r="W88" s="247">
        <f t="shared" si="20"/>
        <v>3390446</v>
      </c>
      <c r="X88" s="86"/>
      <c r="Y88" s="86"/>
      <c r="Z88" s="86"/>
    </row>
    <row r="89" spans="1:26" ht="15.6">
      <c r="A89" s="171" t="s">
        <v>417</v>
      </c>
      <c r="B89" s="172"/>
      <c r="C89" s="172" t="s">
        <v>229</v>
      </c>
      <c r="D89" s="298" t="s">
        <v>389</v>
      </c>
      <c r="E89" s="174">
        <v>48530160</v>
      </c>
      <c r="F89" s="174">
        <v>0</v>
      </c>
      <c r="G89" s="175">
        <f t="shared" si="8"/>
        <v>0.17040648348520271</v>
      </c>
      <c r="H89" s="233">
        <f t="shared" si="35"/>
        <v>0</v>
      </c>
      <c r="I89" s="175">
        <f t="shared" si="9"/>
        <v>1.1642556018352228E-2</v>
      </c>
      <c r="J89" s="172">
        <f t="shared" si="36"/>
        <v>565015.10637959652</v>
      </c>
      <c r="K89" s="176">
        <f t="shared" si="37"/>
        <v>565015.10637959652</v>
      </c>
      <c r="L89" s="233">
        <f t="shared" si="38"/>
        <v>48530160</v>
      </c>
      <c r="M89" s="175">
        <f t="shared" si="10"/>
        <v>0.10747592843525153</v>
      </c>
      <c r="N89" s="175">
        <f t="shared" si="4"/>
        <v>-1.8452893926318437E-4</v>
      </c>
      <c r="O89" s="177">
        <f t="shared" si="39"/>
        <v>5206868.7841642341</v>
      </c>
      <c r="P89" s="174">
        <v>0</v>
      </c>
      <c r="Q89" s="177">
        <f t="shared" si="40"/>
        <v>5771883.8905438306</v>
      </c>
      <c r="R89" s="174">
        <v>848360</v>
      </c>
      <c r="S89" s="261">
        <f t="shared" si="41"/>
        <v>6620243.8905438306</v>
      </c>
      <c r="T89" s="86"/>
      <c r="U89" s="86"/>
      <c r="V89" s="86"/>
      <c r="W89" s="247">
        <v>0</v>
      </c>
      <c r="X89" s="86"/>
      <c r="Y89" s="86"/>
      <c r="Z89" s="86"/>
    </row>
    <row r="90" spans="1:26" ht="15.6">
      <c r="A90" s="171" t="s">
        <v>418</v>
      </c>
      <c r="B90" s="172"/>
      <c r="C90" s="172" t="s">
        <v>229</v>
      </c>
      <c r="D90" s="298" t="s">
        <v>414</v>
      </c>
      <c r="E90" s="174">
        <v>40278715</v>
      </c>
      <c r="F90" s="174">
        <v>447736</v>
      </c>
      <c r="G90" s="175">
        <f t="shared" si="8"/>
        <v>0.17040648348520271</v>
      </c>
      <c r="H90" s="233">
        <f t="shared" si="35"/>
        <v>76297.117289730726</v>
      </c>
      <c r="I90" s="175">
        <f t="shared" si="9"/>
        <v>1.1642556018352228E-2</v>
      </c>
      <c r="J90" s="172">
        <f t="shared" si="36"/>
        <v>468947.19573474413</v>
      </c>
      <c r="K90" s="176">
        <f t="shared" si="37"/>
        <v>545244.31302447489</v>
      </c>
      <c r="L90" s="233">
        <f t="shared" si="38"/>
        <v>39830979</v>
      </c>
      <c r="M90" s="175">
        <f t="shared" si="10"/>
        <v>0.10747592843525153</v>
      </c>
      <c r="N90" s="175"/>
      <c r="O90" s="177">
        <f t="shared" si="39"/>
        <v>4280871.4485100061</v>
      </c>
      <c r="P90" s="174">
        <v>758771</v>
      </c>
      <c r="Q90" s="177">
        <f t="shared" si="40"/>
        <v>5584886.7615344813</v>
      </c>
      <c r="R90" s="174">
        <v>0</v>
      </c>
      <c r="S90" s="261">
        <f t="shared" si="41"/>
        <v>5584886.7615344813</v>
      </c>
      <c r="T90" s="86"/>
      <c r="U90" s="86"/>
      <c r="V90" s="86"/>
      <c r="W90" s="247">
        <f t="shared" si="20"/>
        <v>40278715</v>
      </c>
      <c r="X90" s="86"/>
      <c r="Y90" s="86"/>
      <c r="Z90" s="86"/>
    </row>
    <row r="91" spans="1:26" ht="15.6">
      <c r="A91" s="171" t="s">
        <v>419</v>
      </c>
      <c r="B91" s="172"/>
      <c r="C91" s="172" t="s">
        <v>229</v>
      </c>
      <c r="D91" s="298" t="s">
        <v>415</v>
      </c>
      <c r="E91" s="174">
        <v>3302135</v>
      </c>
      <c r="F91" s="174">
        <v>0</v>
      </c>
      <c r="G91" s="175">
        <f t="shared" si="8"/>
        <v>0.17040648348520271</v>
      </c>
      <c r="H91" s="233">
        <f t="shared" si="35"/>
        <v>0</v>
      </c>
      <c r="I91" s="175">
        <f t="shared" si="9"/>
        <v>1.1642556018352228E-2</v>
      </c>
      <c r="J91" s="172">
        <f t="shared" si="36"/>
        <v>38445.291717661537</v>
      </c>
      <c r="K91" s="176">
        <f t="shared" si="37"/>
        <v>38445.291717661537</v>
      </c>
      <c r="L91" s="233">
        <f t="shared" si="38"/>
        <v>3302135</v>
      </c>
      <c r="M91" s="175">
        <f t="shared" si="10"/>
        <v>0.10747592843525153</v>
      </c>
      <c r="N91" s="175"/>
      <c r="O91" s="177">
        <f t="shared" si="39"/>
        <v>354900.02494353929</v>
      </c>
      <c r="P91" s="174">
        <v>0</v>
      </c>
      <c r="Q91" s="177">
        <f t="shared" si="40"/>
        <v>393345.31666120084</v>
      </c>
      <c r="R91" s="174">
        <v>117798</v>
      </c>
      <c r="S91" s="261">
        <f t="shared" si="41"/>
        <v>511143.31666120084</v>
      </c>
      <c r="T91" s="86"/>
      <c r="U91" s="86"/>
      <c r="V91" s="86"/>
      <c r="W91" s="247">
        <f t="shared" si="20"/>
        <v>3302135</v>
      </c>
      <c r="X91" s="86"/>
      <c r="Y91" s="86"/>
      <c r="Z91" s="86"/>
    </row>
    <row r="92" spans="1:26" ht="15.6">
      <c r="A92" s="171" t="s">
        <v>420</v>
      </c>
      <c r="B92" s="172"/>
      <c r="C92" s="172" t="s">
        <v>229</v>
      </c>
      <c r="D92" s="298" t="s">
        <v>391</v>
      </c>
      <c r="E92" s="174">
        <v>21943097</v>
      </c>
      <c r="F92" s="174">
        <v>0</v>
      </c>
      <c r="G92" s="175">
        <f t="shared" si="8"/>
        <v>0.17040648348520271</v>
      </c>
      <c r="H92" s="233">
        <f t="shared" ref="H92:H94" si="42">F92*G92</f>
        <v>0</v>
      </c>
      <c r="I92" s="175">
        <f t="shared" si="9"/>
        <v>1.1642556018352228E-2</v>
      </c>
      <c r="J92" s="172">
        <f t="shared" ref="J92:J94" si="43">E92*I92</f>
        <v>255473.73603863671</v>
      </c>
      <c r="K92" s="176">
        <f t="shared" ref="K92:K94" si="44">H92+J92</f>
        <v>255473.73603863671</v>
      </c>
      <c r="L92" s="233">
        <f t="shared" ref="L92:L94" si="45">E92-F92</f>
        <v>21943097</v>
      </c>
      <c r="M92" s="175">
        <f t="shared" si="10"/>
        <v>0.10747592843525153</v>
      </c>
      <c r="N92" s="175">
        <f t="shared" ref="N92" si="46">$L$57</f>
        <v>-1.8452893926318437E-4</v>
      </c>
      <c r="O92" s="177">
        <f t="shared" ref="O92:O94" si="47">L92*(M92+N92)</f>
        <v>2354305.5864062235</v>
      </c>
      <c r="P92" s="174">
        <v>0</v>
      </c>
      <c r="Q92" s="177">
        <f t="shared" ref="Q92:Q94" si="48">K92+O92+P92</f>
        <v>2609779.3224448604</v>
      </c>
      <c r="R92" s="174">
        <v>-78358</v>
      </c>
      <c r="S92" s="261">
        <f t="shared" ref="S92:S94" si="49">Q92+R92</f>
        <v>2531421.3224448604</v>
      </c>
      <c r="T92" s="86"/>
      <c r="U92" s="86"/>
      <c r="V92" s="86"/>
      <c r="W92" s="247">
        <v>0</v>
      </c>
      <c r="X92" s="86"/>
      <c r="Y92" s="86"/>
      <c r="Z92" s="86"/>
    </row>
    <row r="93" spans="1:26" ht="15.6">
      <c r="A93" s="171" t="s">
        <v>421</v>
      </c>
      <c r="B93" s="172"/>
      <c r="C93" s="172" t="s">
        <v>229</v>
      </c>
      <c r="D93" s="298" t="s">
        <v>423</v>
      </c>
      <c r="E93" s="174">
        <v>34035211</v>
      </c>
      <c r="F93" s="174">
        <v>374884</v>
      </c>
      <c r="G93" s="175">
        <f t="shared" si="8"/>
        <v>0.17040648348520271</v>
      </c>
      <c r="H93" s="233">
        <f t="shared" si="42"/>
        <v>63882.664154866732</v>
      </c>
      <c r="I93" s="175">
        <f t="shared" si="9"/>
        <v>1.1642556018352228E-2</v>
      </c>
      <c r="J93" s="172">
        <f t="shared" si="43"/>
        <v>396256.85066393792</v>
      </c>
      <c r="K93" s="176">
        <f t="shared" si="44"/>
        <v>460139.51481880463</v>
      </c>
      <c r="L93" s="233">
        <f t="shared" si="45"/>
        <v>33660327</v>
      </c>
      <c r="M93" s="175">
        <f t="shared" si="10"/>
        <v>0.10747592843525153</v>
      </c>
      <c r="N93" s="175"/>
      <c r="O93" s="177">
        <f t="shared" si="47"/>
        <v>3617674.8957591648</v>
      </c>
      <c r="P93" s="174">
        <v>643644</v>
      </c>
      <c r="Q93" s="177">
        <f t="shared" si="48"/>
        <v>4721458.4105779696</v>
      </c>
      <c r="R93" s="174">
        <v>0</v>
      </c>
      <c r="S93" s="261">
        <f t="shared" si="49"/>
        <v>4721458.4105779696</v>
      </c>
      <c r="T93" s="86"/>
      <c r="U93" s="86"/>
      <c r="V93" s="86"/>
      <c r="W93" s="247">
        <f t="shared" si="20"/>
        <v>34035211</v>
      </c>
      <c r="X93" s="86"/>
      <c r="Y93" s="86"/>
      <c r="Z93" s="86"/>
    </row>
    <row r="94" spans="1:26" ht="15.6">
      <c r="A94" s="171" t="s">
        <v>422</v>
      </c>
      <c r="B94" s="172"/>
      <c r="C94" s="172" t="s">
        <v>229</v>
      </c>
      <c r="D94" s="298" t="s">
        <v>424</v>
      </c>
      <c r="E94" s="174">
        <v>769449</v>
      </c>
      <c r="F94" s="174">
        <v>0</v>
      </c>
      <c r="G94" s="175">
        <f t="shared" si="8"/>
        <v>0.17040648348520271</v>
      </c>
      <c r="H94" s="233">
        <f t="shared" si="42"/>
        <v>0</v>
      </c>
      <c r="I94" s="175">
        <f t="shared" si="9"/>
        <v>1.1642556018352228E-2</v>
      </c>
      <c r="J94" s="172">
        <f t="shared" si="43"/>
        <v>8958.353085765104</v>
      </c>
      <c r="K94" s="176">
        <f t="shared" si="44"/>
        <v>8958.353085765104</v>
      </c>
      <c r="L94" s="233">
        <f t="shared" si="45"/>
        <v>769449</v>
      </c>
      <c r="M94" s="175">
        <f t="shared" si="10"/>
        <v>0.10747592843525153</v>
      </c>
      <c r="N94" s="175"/>
      <c r="O94" s="177">
        <f t="shared" si="47"/>
        <v>82697.245658575848</v>
      </c>
      <c r="P94" s="174">
        <v>0</v>
      </c>
      <c r="Q94" s="177">
        <f t="shared" si="48"/>
        <v>91655.598744340954</v>
      </c>
      <c r="R94" s="174">
        <v>7833</v>
      </c>
      <c r="S94" s="261">
        <f t="shared" si="49"/>
        <v>99488.598744340954</v>
      </c>
      <c r="T94" s="86"/>
      <c r="U94" s="86"/>
      <c r="V94" s="86"/>
      <c r="W94" s="247">
        <f t="shared" si="20"/>
        <v>769449</v>
      </c>
      <c r="X94" s="86"/>
      <c r="Y94" s="86"/>
      <c r="Z94" s="86"/>
    </row>
    <row r="95" spans="1:26" ht="15.6">
      <c r="A95" s="171"/>
      <c r="C95" s="86"/>
      <c r="D95" s="87"/>
      <c r="E95" s="86"/>
      <c r="F95" s="86"/>
      <c r="G95" s="86"/>
      <c r="H95" s="86"/>
      <c r="I95" s="86"/>
      <c r="J95" s="86"/>
      <c r="K95" s="88"/>
      <c r="L95" s="86"/>
      <c r="M95" s="86"/>
      <c r="N95" s="86"/>
      <c r="O95" s="88"/>
      <c r="P95" s="86"/>
      <c r="Q95" s="88"/>
      <c r="R95" s="86"/>
      <c r="S95" s="88"/>
      <c r="T95" s="86"/>
      <c r="U95" s="86"/>
      <c r="V95" s="86"/>
      <c r="W95" s="86"/>
      <c r="X95" s="86"/>
      <c r="Y95" s="86"/>
      <c r="Z95" s="86"/>
    </row>
    <row r="96" spans="1:26">
      <c r="A96" s="89"/>
      <c r="B96" s="90"/>
      <c r="C96" s="91"/>
      <c r="D96" s="91"/>
      <c r="E96" s="91"/>
      <c r="F96" s="91"/>
      <c r="G96" s="91"/>
      <c r="H96" s="91"/>
      <c r="I96" s="91"/>
      <c r="J96" s="91"/>
      <c r="K96" s="92"/>
      <c r="L96" s="91"/>
      <c r="M96" s="91"/>
      <c r="N96" s="91"/>
      <c r="O96" s="92"/>
      <c r="P96" s="91"/>
      <c r="Q96" s="92"/>
      <c r="R96" s="91"/>
      <c r="S96" s="92"/>
      <c r="T96" s="86"/>
      <c r="U96" s="86"/>
      <c r="V96" s="86"/>
      <c r="W96" s="86"/>
      <c r="X96" s="86"/>
      <c r="Y96" s="86"/>
      <c r="Z96" s="86"/>
    </row>
    <row r="97" spans="1:26" ht="15.6">
      <c r="A97" s="18" t="s">
        <v>128</v>
      </c>
      <c r="B97" s="51"/>
      <c r="C97" s="21" t="s">
        <v>129</v>
      </c>
      <c r="D97" s="21"/>
      <c r="E97" s="21"/>
      <c r="F97" s="21"/>
      <c r="G97" s="21"/>
      <c r="H97" s="43"/>
      <c r="I97" s="43"/>
      <c r="J97" s="11"/>
      <c r="K97" s="11"/>
      <c r="L97" s="11"/>
      <c r="M97" s="11"/>
      <c r="N97" s="11"/>
      <c r="O97" s="11"/>
      <c r="P97" s="11"/>
      <c r="Q97" s="93">
        <f>SUM(Q74:Q96)</f>
        <v>161412749.19319502</v>
      </c>
      <c r="R97" s="93">
        <f>SUM(R74:R96)</f>
        <v>4935521</v>
      </c>
      <c r="S97" s="93">
        <f>SUM(S74:S96)</f>
        <v>166348270.19319502</v>
      </c>
      <c r="T97" s="86"/>
      <c r="U97" s="86"/>
      <c r="V97" s="86"/>
      <c r="W97" s="246">
        <f>SUM(W74:W96)</f>
        <v>721393054</v>
      </c>
      <c r="X97" s="86"/>
      <c r="Y97" s="86"/>
      <c r="Z97" s="86"/>
    </row>
    <row r="98" spans="1:26" ht="15.6">
      <c r="A98" s="94"/>
      <c r="B98" s="86"/>
      <c r="C98" s="86"/>
      <c r="D98" s="86"/>
      <c r="E98" s="142">
        <f>SUM(E74:E95)</f>
        <v>1227666024</v>
      </c>
      <c r="F98" s="86"/>
      <c r="G98" s="86"/>
      <c r="H98" s="86"/>
      <c r="I98" s="86"/>
      <c r="J98" s="86"/>
      <c r="K98" s="86"/>
      <c r="L98" s="86"/>
      <c r="M98" s="86"/>
      <c r="N98" s="86"/>
      <c r="O98" s="86"/>
      <c r="P98" s="86"/>
      <c r="Q98" s="86"/>
      <c r="R98" s="86"/>
      <c r="S98" s="86"/>
      <c r="T98" s="86"/>
      <c r="U98" s="86"/>
      <c r="V98" s="86"/>
      <c r="W98" s="293">
        <f>+E98-W97</f>
        <v>506272970</v>
      </c>
      <c r="X98" s="293" t="s">
        <v>242</v>
      </c>
      <c r="Y98" s="86"/>
      <c r="Z98" s="86"/>
    </row>
    <row r="99" spans="1:26" ht="15.6">
      <c r="A99" s="167">
        <v>3</v>
      </c>
      <c r="B99" s="86"/>
      <c r="C99" s="58" t="s">
        <v>130</v>
      </c>
      <c r="D99" s="58"/>
      <c r="E99" s="58"/>
      <c r="F99" s="58"/>
      <c r="G99" s="86"/>
      <c r="H99" s="86"/>
      <c r="I99" s="86"/>
      <c r="J99" s="86"/>
      <c r="K99" s="86"/>
      <c r="L99" s="86"/>
      <c r="M99" s="86"/>
      <c r="N99" s="86"/>
      <c r="O99" s="86"/>
      <c r="P99" s="86"/>
      <c r="Q99" s="93">
        <f>Q97</f>
        <v>161412749.19319502</v>
      </c>
      <c r="R99" s="86"/>
      <c r="S99" s="86"/>
      <c r="T99" s="86"/>
      <c r="U99" s="86"/>
      <c r="V99" s="86"/>
      <c r="W99" s="294" t="s">
        <v>402</v>
      </c>
      <c r="X99" s="295"/>
      <c r="Y99" s="86"/>
      <c r="Z99" s="86"/>
    </row>
    <row r="100" spans="1:26">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spans="1:26">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spans="1:26" ht="15.6">
      <c r="A102" s="58" t="s">
        <v>131</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spans="1:26" ht="16.2" thickBot="1">
      <c r="A103" s="96" t="s">
        <v>132</v>
      </c>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spans="1:26" ht="15.6">
      <c r="A104" s="97" t="s">
        <v>133</v>
      </c>
      <c r="B104" s="98"/>
      <c r="C104" s="363" t="s">
        <v>362</v>
      </c>
      <c r="D104" s="363"/>
      <c r="E104" s="363"/>
      <c r="F104" s="363"/>
      <c r="G104" s="364"/>
      <c r="H104" s="364"/>
      <c r="I104" s="364"/>
      <c r="J104" s="364"/>
      <c r="K104" s="364"/>
      <c r="L104" s="364"/>
      <c r="M104" s="364"/>
      <c r="N104" s="364"/>
      <c r="O104" s="364"/>
      <c r="P104" s="364"/>
      <c r="Q104" s="364"/>
      <c r="R104" s="364"/>
      <c r="S104" s="364"/>
      <c r="T104" s="86"/>
      <c r="U104" s="86"/>
      <c r="V104" s="86"/>
      <c r="W104" s="86"/>
      <c r="X104" s="86"/>
      <c r="Y104" s="86"/>
      <c r="Z104" s="86"/>
    </row>
    <row r="105" spans="1:26" ht="15.6">
      <c r="A105" s="97" t="s">
        <v>134</v>
      </c>
      <c r="B105" s="98"/>
      <c r="C105" s="363" t="s">
        <v>361</v>
      </c>
      <c r="D105" s="363"/>
      <c r="E105" s="363"/>
      <c r="F105" s="363"/>
      <c r="G105" s="364"/>
      <c r="H105" s="364"/>
      <c r="I105" s="364"/>
      <c r="J105" s="364"/>
      <c r="K105" s="364"/>
      <c r="L105" s="364"/>
      <c r="M105" s="364"/>
      <c r="N105" s="364"/>
      <c r="O105" s="364"/>
      <c r="P105" s="364"/>
      <c r="Q105" s="364"/>
      <c r="R105" s="364"/>
      <c r="S105" s="364"/>
      <c r="T105" s="86"/>
      <c r="U105" s="86"/>
      <c r="V105" s="86"/>
      <c r="W105" s="86"/>
      <c r="X105" s="86"/>
      <c r="Y105" s="86"/>
      <c r="Z105" s="86"/>
    </row>
    <row r="106" spans="1:26" ht="15.6">
      <c r="A106" s="97" t="s">
        <v>135</v>
      </c>
      <c r="B106" s="98"/>
      <c r="C106" s="363" t="s">
        <v>227</v>
      </c>
      <c r="D106" s="363"/>
      <c r="E106" s="363"/>
      <c r="F106" s="363"/>
      <c r="G106" s="364"/>
      <c r="H106" s="364"/>
      <c r="I106" s="364"/>
      <c r="J106" s="364"/>
      <c r="K106" s="364"/>
      <c r="L106" s="364"/>
      <c r="M106" s="364"/>
      <c r="N106" s="364"/>
      <c r="O106" s="364"/>
      <c r="P106" s="364"/>
      <c r="Q106" s="364"/>
      <c r="R106" s="364"/>
      <c r="S106" s="364"/>
      <c r="T106" s="86"/>
      <c r="U106" s="86"/>
      <c r="V106" s="86"/>
      <c r="W106" s="86"/>
      <c r="X106" s="86"/>
      <c r="Y106" s="86"/>
      <c r="Z106" s="86"/>
    </row>
    <row r="107" spans="1:26" ht="15.6">
      <c r="A107" s="97"/>
      <c r="B107" s="98"/>
      <c r="C107" s="365" t="s">
        <v>137</v>
      </c>
      <c r="D107" s="365"/>
      <c r="E107" s="365"/>
      <c r="F107" s="365"/>
      <c r="G107" s="366"/>
      <c r="H107" s="366"/>
      <c r="I107" s="366"/>
      <c r="J107" s="366"/>
      <c r="K107" s="366"/>
      <c r="L107" s="366"/>
      <c r="M107" s="366"/>
      <c r="N107" s="366"/>
      <c r="O107" s="366"/>
      <c r="P107" s="366"/>
      <c r="Q107" s="366"/>
      <c r="R107" s="366"/>
      <c r="S107" s="366"/>
      <c r="T107" s="86"/>
      <c r="U107" s="86"/>
      <c r="V107" s="86"/>
      <c r="W107" s="86"/>
      <c r="X107" s="86"/>
      <c r="Y107" s="86"/>
      <c r="Z107" s="86"/>
    </row>
    <row r="108" spans="1:26" ht="15.6">
      <c r="A108" s="97" t="s">
        <v>138</v>
      </c>
      <c r="B108" s="98"/>
      <c r="C108" s="363" t="s">
        <v>139</v>
      </c>
      <c r="D108" s="363"/>
      <c r="E108" s="363"/>
      <c r="F108" s="363"/>
      <c r="G108" s="364"/>
      <c r="H108" s="364"/>
      <c r="I108" s="364"/>
      <c r="J108" s="364"/>
      <c r="K108" s="364"/>
      <c r="L108" s="364"/>
      <c r="M108" s="364"/>
      <c r="N108" s="364"/>
      <c r="O108" s="364"/>
      <c r="P108" s="364"/>
      <c r="Q108" s="364"/>
      <c r="R108" s="364"/>
      <c r="S108" s="364"/>
      <c r="T108" s="86"/>
      <c r="U108" s="86"/>
      <c r="V108" s="86"/>
      <c r="W108" s="86"/>
      <c r="X108" s="86"/>
      <c r="Y108" s="86"/>
      <c r="Z108" s="86"/>
    </row>
    <row r="109" spans="1:26" ht="15.6">
      <c r="A109" s="99" t="s">
        <v>140</v>
      </c>
      <c r="B109" s="98"/>
      <c r="C109" s="363" t="s">
        <v>293</v>
      </c>
      <c r="D109" s="363"/>
      <c r="E109" s="363"/>
      <c r="F109" s="363"/>
      <c r="G109" s="364"/>
      <c r="H109" s="364"/>
      <c r="I109" s="364"/>
      <c r="J109" s="364"/>
      <c r="K109" s="364"/>
      <c r="L109" s="364"/>
      <c r="M109" s="364"/>
      <c r="N109" s="364"/>
      <c r="O109" s="364"/>
      <c r="P109" s="364"/>
      <c r="Q109" s="364"/>
      <c r="R109" s="364"/>
      <c r="S109" s="364"/>
      <c r="T109" s="86"/>
      <c r="U109" s="86"/>
      <c r="V109" s="86"/>
      <c r="W109" s="86"/>
      <c r="X109" s="86"/>
      <c r="Y109" s="86"/>
      <c r="Z109" s="86"/>
    </row>
    <row r="110" spans="1:26" ht="15.6">
      <c r="A110" s="99" t="s">
        <v>141</v>
      </c>
      <c r="B110" s="98"/>
      <c r="C110" s="363" t="s">
        <v>360</v>
      </c>
      <c r="D110" s="363"/>
      <c r="E110" s="363"/>
      <c r="F110" s="363"/>
      <c r="G110" s="364"/>
      <c r="H110" s="364"/>
      <c r="I110" s="364"/>
      <c r="J110" s="364"/>
      <c r="K110" s="364"/>
      <c r="L110" s="364"/>
      <c r="M110" s="364"/>
      <c r="N110" s="364"/>
      <c r="O110" s="364"/>
      <c r="P110" s="364"/>
      <c r="Q110" s="364"/>
      <c r="R110" s="364"/>
      <c r="S110" s="364"/>
      <c r="T110" s="86"/>
      <c r="U110" s="86"/>
      <c r="V110" s="86"/>
      <c r="W110" s="86"/>
      <c r="X110" s="86"/>
      <c r="Y110" s="86"/>
      <c r="Z110" s="86"/>
    </row>
    <row r="111" spans="1:26" ht="15.6">
      <c r="A111" s="99" t="s">
        <v>143</v>
      </c>
      <c r="B111" s="98"/>
      <c r="C111" s="363" t="s">
        <v>378</v>
      </c>
      <c r="D111" s="363"/>
      <c r="E111" s="363"/>
      <c r="F111" s="363"/>
      <c r="G111" s="364"/>
      <c r="H111" s="364"/>
      <c r="I111" s="364"/>
      <c r="J111" s="364"/>
      <c r="K111" s="364"/>
      <c r="L111" s="364"/>
      <c r="M111" s="364"/>
      <c r="N111" s="364"/>
      <c r="O111" s="364"/>
      <c r="P111" s="364"/>
      <c r="Q111" s="364"/>
      <c r="R111" s="364"/>
      <c r="S111" s="364"/>
      <c r="T111" s="86"/>
      <c r="U111" s="86"/>
      <c r="V111" s="86"/>
      <c r="W111" s="86"/>
      <c r="X111" s="86"/>
      <c r="Y111" s="86"/>
      <c r="Z111" s="86"/>
    </row>
    <row r="112" spans="1:26">
      <c r="A112" s="100" t="s">
        <v>145</v>
      </c>
      <c r="B112" s="10"/>
      <c r="C112" s="363" t="s">
        <v>146</v>
      </c>
      <c r="D112" s="363"/>
      <c r="E112" s="363"/>
      <c r="F112" s="363"/>
      <c r="G112" s="364"/>
      <c r="H112" s="364"/>
      <c r="I112" s="364"/>
      <c r="J112" s="364"/>
      <c r="K112" s="364"/>
      <c r="L112" s="364"/>
      <c r="M112" s="364"/>
      <c r="N112" s="364"/>
      <c r="O112" s="364"/>
      <c r="P112" s="364"/>
      <c r="Q112" s="364"/>
      <c r="R112" s="364"/>
      <c r="S112" s="364"/>
      <c r="T112" s="86"/>
      <c r="U112" s="86"/>
      <c r="V112" s="86"/>
      <c r="W112" s="86"/>
      <c r="X112" s="86"/>
      <c r="Y112" s="86"/>
      <c r="Z112" s="86"/>
    </row>
    <row r="113" spans="1:26">
      <c r="A113" s="101" t="s">
        <v>208</v>
      </c>
      <c r="B113" s="86"/>
      <c r="C113" s="86" t="s">
        <v>294</v>
      </c>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1:26" ht="15.6">
      <c r="A114" s="104" t="s">
        <v>214</v>
      </c>
      <c r="B114" s="103"/>
      <c r="C114" s="102" t="s">
        <v>295</v>
      </c>
      <c r="D114" s="104"/>
      <c r="E114" s="104"/>
      <c r="F114" s="104"/>
      <c r="G114" s="42"/>
      <c r="H114" s="43"/>
      <c r="I114" s="43"/>
      <c r="J114" s="11"/>
      <c r="K114" s="11"/>
      <c r="L114" s="58"/>
      <c r="M114" s="58"/>
      <c r="N114" s="58"/>
      <c r="O114" s="38"/>
      <c r="P114" s="58"/>
      <c r="R114" s="11"/>
      <c r="S114" s="105"/>
      <c r="T114" s="86"/>
      <c r="U114" s="86"/>
      <c r="V114" s="86"/>
      <c r="W114" s="86"/>
      <c r="X114" s="86"/>
      <c r="Y114" s="86"/>
      <c r="Z114" s="86"/>
    </row>
    <row r="115" spans="1:26" ht="15.6">
      <c r="A115" s="102"/>
      <c r="B115" s="103"/>
      <c r="C115" s="104"/>
      <c r="D115" s="104"/>
      <c r="E115" s="104"/>
      <c r="F115" s="104"/>
      <c r="G115" s="42"/>
      <c r="H115" s="43"/>
      <c r="I115" s="43"/>
      <c r="J115" s="11"/>
      <c r="K115" s="11"/>
      <c r="L115" s="58"/>
      <c r="M115" s="58"/>
      <c r="N115" s="58"/>
      <c r="O115" s="38"/>
      <c r="P115" s="58"/>
      <c r="R115" s="11"/>
      <c r="S115" s="36"/>
      <c r="T115" s="86"/>
      <c r="U115" s="86"/>
      <c r="V115" s="86"/>
      <c r="W115" s="86"/>
      <c r="X115" s="86"/>
      <c r="Y115" s="86"/>
      <c r="Z115" s="86"/>
    </row>
    <row r="116" spans="1:2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1:2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1:2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1:2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1:2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1:2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1:2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1:2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1:2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1:2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1:2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1:2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1:2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3:2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3:2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3:2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3:2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3:2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3:2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3:2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3:2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3:2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3:2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3:2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3:2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3:2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3:2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3:2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3:2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3:2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3:2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3:2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3:2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3:2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3:2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3:2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3:2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3:2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3:2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3:2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3:2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3:2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3:2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3:2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3:2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3:2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3:2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3:2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3:2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3:2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3:2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3:2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3:2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3:2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3:2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3:2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3:2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3:2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3:2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3:2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3:2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3:2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3:2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3:2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3:2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3:2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3:2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3:2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3:2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3:2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3:2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3:2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3:2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3:2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3:2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3:2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3:2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3:2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3:2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3:2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3:2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3:2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3:2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3:2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3:2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3:2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3:2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3:2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3:2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3:2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3:2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3:2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3:2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3:2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3:2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3:2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3:2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3:2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3:2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3:2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3:2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3:2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3:2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3:2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3:2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spans="3:2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spans="3:2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spans="3:2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row>
    <row r="224" spans="3:2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row>
    <row r="225" spans="3:2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row>
    <row r="226" spans="3:2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row>
    <row r="227" spans="3:2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row>
    <row r="228" spans="3:2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row>
    <row r="229" spans="3:2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row>
    <row r="230" spans="3:2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row>
    <row r="231" spans="3:2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row>
    <row r="232" spans="3:2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row>
    <row r="233" spans="3:2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row>
    <row r="234" spans="3:2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row>
    <row r="235" spans="3:2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row>
    <row r="236" spans="3:2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row>
    <row r="237" spans="3:2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row>
    <row r="238" spans="3:2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row>
    <row r="239" spans="3:2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row>
    <row r="240" spans="3:2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row>
    <row r="241" spans="3:2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spans="3:2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spans="3:2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spans="3:2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spans="3:2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spans="3:2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spans="3:2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spans="3:2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spans="3:2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spans="3:2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spans="3:2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spans="3:2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spans="3:2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spans="3:2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spans="3:2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spans="3:2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spans="3:2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spans="3:2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spans="3:2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spans="3:2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spans="3:2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spans="3:2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spans="3:2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spans="3:2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spans="3:2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spans="3:2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spans="3:2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spans="3:2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spans="3:2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spans="3:2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spans="3:2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spans="3:2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spans="3:2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spans="3:2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spans="3:2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spans="3:2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spans="3:2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spans="3:2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spans="3:2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spans="3:2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spans="3:2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spans="3:2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spans="3:2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spans="3:2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spans="3:2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spans="3:2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spans="3:2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spans="3:2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spans="3:2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spans="3:2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row>
    <row r="291" spans="3:2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row>
    <row r="292" spans="3:2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row>
    <row r="293" spans="3:2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row>
    <row r="294" spans="3:2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row>
    <row r="295" spans="3:2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row>
    <row r="296" spans="3:2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row>
    <row r="297" spans="3:2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row>
    <row r="298" spans="3:2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row>
    <row r="299" spans="3:2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row>
    <row r="300" spans="3:2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row>
    <row r="301" spans="3:2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row>
    <row r="302" spans="3:2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row>
    <row r="303" spans="3:2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row>
    <row r="304" spans="3:26">
      <c r="C304" s="86"/>
      <c r="D304" s="86"/>
      <c r="E304" s="86"/>
      <c r="F304" s="86"/>
      <c r="G304" s="86"/>
      <c r="H304" s="86"/>
      <c r="I304" s="86"/>
      <c r="J304" s="86"/>
      <c r="K304" s="86"/>
      <c r="L304" s="86"/>
      <c r="M304" s="86"/>
      <c r="N304" s="86"/>
      <c r="O304" s="86"/>
      <c r="P304" s="86"/>
      <c r="Q304" s="86"/>
      <c r="R304" s="86"/>
      <c r="S304" s="86"/>
    </row>
    <row r="305" spans="3:19">
      <c r="C305" s="86"/>
      <c r="D305" s="86"/>
      <c r="E305" s="86"/>
      <c r="F305" s="86"/>
      <c r="G305" s="86"/>
      <c r="H305" s="86"/>
      <c r="I305" s="86"/>
      <c r="J305" s="86"/>
      <c r="K305" s="86"/>
      <c r="L305" s="86"/>
      <c r="M305" s="86"/>
      <c r="N305" s="86"/>
      <c r="O305" s="86"/>
      <c r="P305" s="86"/>
      <c r="Q305" s="86"/>
      <c r="R305" s="86"/>
      <c r="S305" s="86"/>
    </row>
    <row r="306" spans="3:19">
      <c r="C306" s="86"/>
      <c r="D306" s="86"/>
      <c r="E306" s="86"/>
      <c r="F306" s="86"/>
      <c r="G306" s="86"/>
      <c r="H306" s="86"/>
      <c r="I306" s="86"/>
      <c r="J306" s="86"/>
      <c r="K306" s="86"/>
      <c r="L306" s="86"/>
      <c r="M306" s="86"/>
      <c r="N306" s="86"/>
      <c r="O306" s="86"/>
      <c r="P306" s="86"/>
      <c r="Q306" s="86"/>
      <c r="R306" s="86"/>
      <c r="S306" s="86"/>
    </row>
    <row r="307" spans="3:19">
      <c r="C307" s="86"/>
      <c r="D307" s="86"/>
      <c r="E307" s="86"/>
      <c r="F307" s="86"/>
      <c r="G307" s="86"/>
      <c r="H307" s="86"/>
      <c r="I307" s="86"/>
      <c r="J307" s="86"/>
      <c r="K307" s="86"/>
      <c r="L307" s="86"/>
      <c r="M307" s="86"/>
      <c r="N307" s="86"/>
      <c r="O307" s="86"/>
      <c r="P307" s="86"/>
      <c r="Q307" s="86"/>
      <c r="R307" s="86"/>
      <c r="S307" s="86"/>
    </row>
    <row r="308" spans="3:19">
      <c r="C308" s="86"/>
      <c r="D308" s="86"/>
      <c r="E308" s="86"/>
      <c r="F308" s="86"/>
      <c r="G308" s="86"/>
      <c r="H308" s="86"/>
      <c r="I308" s="86"/>
      <c r="J308" s="86"/>
      <c r="K308" s="86"/>
      <c r="L308" s="86"/>
      <c r="M308" s="86"/>
      <c r="N308" s="86"/>
      <c r="O308" s="86"/>
      <c r="P308" s="86"/>
      <c r="Q308" s="86"/>
      <c r="R308" s="86"/>
      <c r="S308" s="86"/>
    </row>
    <row r="309" spans="3:19">
      <c r="C309" s="86"/>
      <c r="D309" s="86"/>
      <c r="E309" s="86"/>
      <c r="F309" s="86"/>
      <c r="G309" s="86"/>
      <c r="H309" s="86"/>
      <c r="I309" s="86"/>
      <c r="J309" s="86"/>
      <c r="K309" s="86"/>
      <c r="L309" s="86"/>
      <c r="M309" s="86"/>
      <c r="N309" s="86"/>
      <c r="O309" s="86"/>
      <c r="P309" s="86"/>
      <c r="Q309" s="86"/>
      <c r="R309" s="86"/>
      <c r="S309" s="86"/>
    </row>
    <row r="310" spans="3:19">
      <c r="C310" s="86"/>
      <c r="D310" s="86"/>
      <c r="E310" s="86"/>
      <c r="F310" s="86"/>
      <c r="G310" s="86"/>
      <c r="H310" s="86"/>
      <c r="I310" s="86"/>
      <c r="J310" s="86"/>
      <c r="K310" s="86"/>
      <c r="L310" s="86"/>
      <c r="M310" s="86"/>
      <c r="N310" s="86"/>
      <c r="O310" s="86"/>
      <c r="P310" s="86"/>
      <c r="Q310" s="86"/>
      <c r="R310" s="86"/>
      <c r="S310" s="86"/>
    </row>
    <row r="311" spans="3:19">
      <c r="C311" s="86"/>
      <c r="D311" s="86"/>
      <c r="E311" s="86"/>
      <c r="F311" s="86"/>
      <c r="G311" s="86"/>
      <c r="H311" s="86"/>
      <c r="I311" s="86"/>
      <c r="J311" s="86"/>
      <c r="K311" s="86"/>
      <c r="L311" s="86"/>
      <c r="M311" s="86"/>
      <c r="N311" s="86"/>
      <c r="O311" s="86"/>
      <c r="P311" s="86"/>
      <c r="Q311" s="86"/>
      <c r="R311" s="86"/>
      <c r="S311" s="86"/>
    </row>
  </sheetData>
  <mergeCells count="9">
    <mergeCell ref="C109:S109"/>
    <mergeCell ref="C110:S110"/>
    <mergeCell ref="C111:S111"/>
    <mergeCell ref="C112:S112"/>
    <mergeCell ref="C104:S104"/>
    <mergeCell ref="C105:S105"/>
    <mergeCell ref="C106:S106"/>
    <mergeCell ref="C107:S107"/>
    <mergeCell ref="C108:S108"/>
  </mergeCells>
  <pageMargins left="0.45" right="0.2" top="0.5" bottom="0.5" header="0.3" footer="0.3"/>
  <pageSetup scale="59" fitToHeight="0" orientation="landscape" r:id="rId1"/>
  <headerFooter>
    <oddHeader>&amp;L&amp;"-,Bold"MidAmerican Energy Company Attachment 1-1i&amp;REffective January 1, 2017</oddHeader>
    <oddFooter>&amp;L&amp;D&amp;T&amp;R&amp;Z&amp;F</oddFooter>
  </headerFooter>
  <rowBreaks count="1" manualBreakCount="1">
    <brk id="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Z297"/>
  <sheetViews>
    <sheetView zoomScale="80" zoomScaleNormal="80" workbookViewId="0">
      <selection activeCell="O17" sqref="O17"/>
    </sheetView>
  </sheetViews>
  <sheetFormatPr defaultColWidth="9.109375" defaultRowHeight="14.4"/>
  <cols>
    <col min="1" max="1" width="7.6640625" style="10" customWidth="1"/>
    <col min="2" max="2" width="1.88671875" style="10" customWidth="1"/>
    <col min="3" max="3" width="13.5546875" style="10" customWidth="1"/>
    <col min="4" max="4" width="13.109375" style="10" customWidth="1"/>
    <col min="5" max="5" width="15.109375" style="10" customWidth="1"/>
    <col min="6" max="6" width="17.33203125" style="10" customWidth="1"/>
    <col min="7" max="7" width="19.5546875" style="10" customWidth="1"/>
    <col min="8" max="8" width="25" style="10" customWidth="1"/>
    <col min="9" max="9" width="23.5546875" style="10" customWidth="1"/>
    <col min="10" max="10" width="18.109375" style="10" customWidth="1"/>
    <col min="11" max="11" width="15.6640625" style="10" customWidth="1"/>
    <col min="12" max="12" width="15.88671875" style="10" customWidth="1"/>
    <col min="13" max="14" width="16.33203125" style="10" customWidth="1"/>
    <col min="15" max="15" width="16.44140625" style="10" customWidth="1"/>
    <col min="16" max="16" width="17.44140625" style="10" customWidth="1"/>
    <col min="17" max="17" width="17.109375" style="10" customWidth="1"/>
    <col min="18" max="18" width="15.88671875" style="10" customWidth="1"/>
    <col min="19" max="19" width="17.88671875" style="10" customWidth="1"/>
    <col min="20" max="20" width="2.44140625" style="10" customWidth="1"/>
    <col min="21" max="21" width="16.6640625" style="10" customWidth="1"/>
    <col min="22" max="22" width="9.109375" style="10"/>
    <col min="23" max="23" width="21.33203125" style="10" customWidth="1"/>
    <col min="24" max="24" width="17.44140625" style="10" customWidth="1"/>
    <col min="25" max="16384" width="9.109375" style="10"/>
  </cols>
  <sheetData>
    <row r="1" spans="1:23">
      <c r="S1" s="265"/>
    </row>
    <row r="2" spans="1:23">
      <c r="S2" s="265"/>
    </row>
    <row r="4" spans="1:23" ht="15.6">
      <c r="C4" s="266"/>
      <c r="S4" s="265" t="s">
        <v>300</v>
      </c>
    </row>
    <row r="5" spans="1:23" ht="15.6">
      <c r="C5" s="3" t="s">
        <v>1</v>
      </c>
      <c r="D5" s="3"/>
      <c r="E5" s="3"/>
      <c r="F5" s="3"/>
      <c r="G5" s="3"/>
      <c r="H5" s="3"/>
      <c r="I5" s="3"/>
      <c r="J5" s="4" t="s">
        <v>2</v>
      </c>
      <c r="K5" s="4"/>
      <c r="L5" s="3"/>
      <c r="M5" s="3"/>
      <c r="N5" s="3"/>
      <c r="O5" s="3"/>
      <c r="P5" s="5"/>
      <c r="R5" s="6"/>
      <c r="S5" s="285" t="s">
        <v>500</v>
      </c>
      <c r="T5" s="8"/>
      <c r="U5" s="8"/>
      <c r="V5" s="8"/>
      <c r="W5" s="8"/>
    </row>
    <row r="6" spans="1:23" ht="15.6">
      <c r="C6" s="3"/>
      <c r="D6" s="3"/>
      <c r="E6" s="3"/>
      <c r="F6" s="3"/>
      <c r="G6" s="3"/>
      <c r="H6" s="11" t="s">
        <v>3</v>
      </c>
      <c r="I6" s="11"/>
      <c r="J6" s="11" t="s">
        <v>301</v>
      </c>
      <c r="K6" s="11"/>
      <c r="L6" s="11"/>
      <c r="M6" s="11"/>
      <c r="N6" s="11"/>
      <c r="O6" s="11"/>
      <c r="P6" s="5"/>
      <c r="R6" s="6"/>
      <c r="S6" s="5"/>
      <c r="T6" s="8"/>
      <c r="U6" s="23"/>
      <c r="V6" s="8"/>
      <c r="W6" s="8"/>
    </row>
    <row r="7" spans="1:23" ht="15.6">
      <c r="C7" s="6"/>
      <c r="D7" s="6"/>
      <c r="E7" s="6"/>
      <c r="F7" s="6"/>
      <c r="G7" s="6"/>
      <c r="H7" s="6"/>
      <c r="I7" s="6"/>
      <c r="J7" s="6"/>
      <c r="K7" s="6"/>
      <c r="L7" s="6"/>
      <c r="M7" s="6"/>
      <c r="N7" s="6"/>
      <c r="O7" s="6"/>
      <c r="P7" s="6"/>
      <c r="R7" s="6"/>
      <c r="S7" s="6" t="s">
        <v>5</v>
      </c>
      <c r="T7" s="8"/>
      <c r="U7" s="8"/>
      <c r="V7" s="8"/>
      <c r="W7" s="8"/>
    </row>
    <row r="8" spans="1:23" ht="15.6">
      <c r="A8" s="267"/>
      <c r="C8" s="6"/>
      <c r="D8" s="6"/>
      <c r="E8" s="6"/>
      <c r="F8" s="6"/>
      <c r="G8" s="6"/>
      <c r="H8" s="6"/>
      <c r="I8" s="6"/>
      <c r="J8" s="183" t="s">
        <v>302</v>
      </c>
      <c r="K8" s="14"/>
      <c r="L8" s="6"/>
      <c r="M8" s="6"/>
      <c r="N8" s="6"/>
      <c r="O8" s="6"/>
      <c r="P8" s="6"/>
      <c r="Q8" s="6"/>
      <c r="R8" s="6"/>
      <c r="S8" s="6"/>
      <c r="T8" s="8"/>
      <c r="U8" s="8"/>
      <c r="V8" s="8"/>
      <c r="W8" s="8"/>
    </row>
    <row r="9" spans="1:23" ht="15.6">
      <c r="A9" s="267"/>
      <c r="C9" s="6"/>
      <c r="D9" s="6"/>
      <c r="E9" s="6"/>
      <c r="F9" s="6"/>
      <c r="G9" s="6"/>
      <c r="H9" s="6"/>
      <c r="I9" s="6"/>
      <c r="J9" s="15"/>
      <c r="K9" s="15"/>
      <c r="L9" s="6"/>
      <c r="M9" s="6"/>
      <c r="N9" s="6"/>
      <c r="O9" s="6"/>
      <c r="P9" s="6"/>
      <c r="Q9" s="6"/>
      <c r="R9" s="6"/>
      <c r="S9" s="6"/>
      <c r="T9" s="8"/>
      <c r="U9" s="8"/>
      <c r="V9" s="8"/>
      <c r="W9" s="8"/>
    </row>
    <row r="10" spans="1:23" ht="15.6">
      <c r="A10" s="267"/>
      <c r="C10" s="6" t="s">
        <v>303</v>
      </c>
      <c r="D10" s="6"/>
      <c r="E10" s="6"/>
      <c r="F10" s="6"/>
      <c r="G10" s="6"/>
      <c r="H10" s="6"/>
      <c r="I10" s="6"/>
      <c r="J10" s="15"/>
      <c r="K10" s="15"/>
      <c r="L10" s="6"/>
      <c r="M10" s="6"/>
      <c r="N10" s="6"/>
      <c r="O10" s="6"/>
      <c r="P10" s="6"/>
      <c r="Q10" s="6"/>
      <c r="R10" s="6"/>
      <c r="S10" s="6"/>
      <c r="T10" s="8"/>
      <c r="U10" s="8"/>
      <c r="V10" s="8"/>
      <c r="W10" s="8"/>
    </row>
    <row r="11" spans="1:23" ht="15.6">
      <c r="A11" s="267"/>
      <c r="C11" s="6" t="s">
        <v>304</v>
      </c>
      <c r="D11" s="6"/>
      <c r="E11" s="6"/>
      <c r="F11" s="6"/>
      <c r="G11" s="6"/>
      <c r="H11" s="6"/>
      <c r="I11" s="6"/>
      <c r="J11" s="15"/>
      <c r="K11" s="15"/>
      <c r="Q11" s="6"/>
      <c r="R11" s="6"/>
      <c r="S11" s="6"/>
      <c r="T11" s="8"/>
      <c r="U11" s="8"/>
      <c r="V11" s="8"/>
      <c r="W11" s="8"/>
    </row>
    <row r="12" spans="1:23" ht="15.6">
      <c r="A12" s="267"/>
      <c r="C12" s="6"/>
      <c r="D12" s="6"/>
      <c r="E12" s="6"/>
      <c r="F12" s="6"/>
      <c r="G12" s="6"/>
      <c r="H12" s="6"/>
      <c r="I12" s="6"/>
      <c r="J12" s="6"/>
      <c r="K12" s="6"/>
      <c r="Q12" s="16"/>
      <c r="R12" s="6"/>
      <c r="S12" s="6"/>
      <c r="T12" s="8"/>
      <c r="U12" s="8"/>
      <c r="V12" s="8"/>
      <c r="W12" s="8"/>
    </row>
    <row r="13" spans="1:23" ht="15.6">
      <c r="C13" s="17" t="s">
        <v>8</v>
      </c>
      <c r="D13" s="17"/>
      <c r="E13" s="17"/>
      <c r="F13" s="17"/>
      <c r="G13" s="17"/>
      <c r="H13" s="17" t="s">
        <v>9</v>
      </c>
      <c r="I13" s="17"/>
      <c r="J13" s="17" t="s">
        <v>10</v>
      </c>
      <c r="K13" s="17"/>
      <c r="L13" s="18" t="s">
        <v>11</v>
      </c>
      <c r="R13" s="11"/>
      <c r="S13" s="18"/>
      <c r="T13" s="19"/>
      <c r="U13" s="18"/>
      <c r="V13" s="19"/>
      <c r="W13" s="20"/>
    </row>
    <row r="14" spans="1:23" ht="15.6">
      <c r="C14" s="21"/>
      <c r="D14" s="21"/>
      <c r="E14" s="21"/>
      <c r="F14" s="21"/>
      <c r="G14" s="21"/>
      <c r="H14" s="22" t="s">
        <v>12</v>
      </c>
      <c r="I14" s="22"/>
      <c r="J14" s="11"/>
      <c r="K14" s="11"/>
      <c r="R14" s="11"/>
      <c r="T14" s="19"/>
      <c r="U14" s="23"/>
      <c r="V14" s="23"/>
      <c r="W14" s="20"/>
    </row>
    <row r="15" spans="1:23" ht="15.6">
      <c r="A15" s="267" t="s">
        <v>13</v>
      </c>
      <c r="C15" s="21"/>
      <c r="D15" s="21"/>
      <c r="E15" s="21"/>
      <c r="F15" s="21"/>
      <c r="G15" s="21"/>
      <c r="H15" s="24" t="s">
        <v>14</v>
      </c>
      <c r="I15" s="24"/>
      <c r="J15" s="25" t="s">
        <v>15</v>
      </c>
      <c r="K15" s="25"/>
      <c r="L15" s="25" t="s">
        <v>16</v>
      </c>
      <c r="R15" s="11"/>
      <c r="T15" s="8"/>
      <c r="U15" s="26"/>
      <c r="V15" s="23"/>
      <c r="W15" s="20"/>
    </row>
    <row r="16" spans="1:23" ht="15.6">
      <c r="A16" s="267" t="s">
        <v>17</v>
      </c>
      <c r="C16" s="27"/>
      <c r="D16" s="27"/>
      <c r="E16" s="27"/>
      <c r="F16" s="27"/>
      <c r="G16" s="27"/>
      <c r="H16" s="11"/>
      <c r="I16" s="11"/>
      <c r="J16" s="11"/>
      <c r="K16" s="11"/>
      <c r="L16" s="11"/>
      <c r="R16" s="11"/>
      <c r="S16" s="11"/>
      <c r="T16" s="8"/>
      <c r="U16" s="19"/>
      <c r="V16" s="19"/>
      <c r="W16" s="20"/>
    </row>
    <row r="17" spans="1:23" ht="15.6">
      <c r="A17" s="28"/>
      <c r="C17" s="21"/>
      <c r="D17" s="21"/>
      <c r="E17" s="21"/>
      <c r="F17" s="21"/>
      <c r="G17" s="21"/>
      <c r="H17" s="11"/>
      <c r="I17" s="11"/>
      <c r="J17" s="11"/>
      <c r="K17" s="11"/>
      <c r="L17" s="11"/>
      <c r="R17" s="11"/>
      <c r="S17" s="11"/>
      <c r="T17" s="8"/>
      <c r="U17" s="19"/>
      <c r="V17" s="19"/>
      <c r="W17" s="20"/>
    </row>
    <row r="18" spans="1:23" ht="15.6">
      <c r="A18" s="46">
        <v>1</v>
      </c>
      <c r="C18" s="21" t="s">
        <v>18</v>
      </c>
      <c r="D18" s="21"/>
      <c r="E18" s="21"/>
      <c r="F18" s="21"/>
      <c r="G18" s="21"/>
      <c r="H18" s="30" t="s">
        <v>305</v>
      </c>
      <c r="I18" s="30"/>
      <c r="J18" s="150">
        <v>28056667</v>
      </c>
      <c r="K18" s="11"/>
      <c r="R18" s="11"/>
      <c r="S18" s="11"/>
      <c r="T18" s="8"/>
      <c r="U18" s="19"/>
      <c r="V18" s="19"/>
      <c r="W18" s="20"/>
    </row>
    <row r="19" spans="1:23" ht="15.6">
      <c r="A19" s="46" t="s">
        <v>20</v>
      </c>
      <c r="C19" s="21" t="s">
        <v>21</v>
      </c>
      <c r="D19" s="21"/>
      <c r="E19" s="21"/>
      <c r="F19" s="21"/>
      <c r="G19" s="21"/>
      <c r="H19" s="30" t="s">
        <v>367</v>
      </c>
      <c r="I19" s="30"/>
      <c r="J19" s="153">
        <v>1870069</v>
      </c>
      <c r="K19" s="33"/>
      <c r="R19" s="11"/>
      <c r="S19" s="11"/>
      <c r="T19" s="8"/>
      <c r="U19" s="19"/>
      <c r="V19" s="19"/>
      <c r="W19" s="20"/>
    </row>
    <row r="20" spans="1:23" ht="15.6">
      <c r="A20" s="46">
        <v>2</v>
      </c>
      <c r="C20" s="21" t="s">
        <v>22</v>
      </c>
      <c r="D20" s="21"/>
      <c r="E20" s="21"/>
      <c r="F20" s="21"/>
      <c r="G20" s="21"/>
      <c r="H20" s="30" t="s">
        <v>306</v>
      </c>
      <c r="I20" s="30"/>
      <c r="J20" s="155">
        <f>J18-J19</f>
        <v>26186598</v>
      </c>
      <c r="K20" s="35"/>
      <c r="R20" s="11"/>
      <c r="S20" s="11"/>
      <c r="T20" s="8"/>
      <c r="U20" s="19"/>
      <c r="V20" s="19"/>
      <c r="W20" s="20"/>
    </row>
    <row r="21" spans="1:23" ht="15.6">
      <c r="A21" s="46"/>
      <c r="H21" s="30"/>
      <c r="I21" s="30"/>
      <c r="R21" s="11"/>
      <c r="S21" s="11"/>
      <c r="T21" s="8"/>
      <c r="U21" s="19"/>
      <c r="V21" s="19"/>
      <c r="W21" s="20"/>
    </row>
    <row r="22" spans="1:23" ht="15.6">
      <c r="A22" s="46"/>
      <c r="C22" s="21" t="s">
        <v>307</v>
      </c>
      <c r="D22" s="21"/>
      <c r="E22" s="21"/>
      <c r="F22" s="21"/>
      <c r="G22" s="21"/>
      <c r="H22" s="30"/>
      <c r="I22" s="30"/>
      <c r="J22" s="11"/>
      <c r="K22" s="11"/>
      <c r="L22" s="11"/>
      <c r="R22" s="11"/>
      <c r="S22" s="11"/>
      <c r="T22" s="19"/>
      <c r="U22" s="19"/>
      <c r="V22" s="19"/>
      <c r="W22" s="20"/>
    </row>
    <row r="23" spans="1:23" ht="15.6">
      <c r="A23" s="46">
        <v>3</v>
      </c>
      <c r="C23" s="21" t="s">
        <v>25</v>
      </c>
      <c r="D23" s="21"/>
      <c r="E23" s="21"/>
      <c r="F23" s="21"/>
      <c r="G23" s="21"/>
      <c r="H23" s="30" t="s">
        <v>308</v>
      </c>
      <c r="I23" s="30"/>
      <c r="J23" s="150">
        <v>2098413</v>
      </c>
      <c r="K23" s="11"/>
      <c r="R23" s="11"/>
      <c r="S23" s="11"/>
      <c r="T23" s="19"/>
      <c r="U23" s="19"/>
      <c r="V23" s="19"/>
      <c r="W23" s="20"/>
    </row>
    <row r="24" spans="1:23" ht="15.6">
      <c r="A24" s="46" t="s">
        <v>27</v>
      </c>
      <c r="C24" s="21" t="s">
        <v>28</v>
      </c>
      <c r="D24" s="21"/>
      <c r="E24" s="21"/>
      <c r="F24" s="21"/>
      <c r="G24" s="21"/>
      <c r="H24" s="30" t="s">
        <v>309</v>
      </c>
      <c r="I24" s="30"/>
      <c r="J24" s="150">
        <v>1793000</v>
      </c>
      <c r="K24" s="11"/>
      <c r="R24" s="11"/>
      <c r="S24" s="11"/>
      <c r="T24" s="19"/>
      <c r="U24" s="19"/>
      <c r="V24" s="19"/>
      <c r="W24" s="20"/>
    </row>
    <row r="25" spans="1:23" ht="15.6">
      <c r="A25" s="46" t="s">
        <v>30</v>
      </c>
      <c r="C25" s="21" t="s">
        <v>31</v>
      </c>
      <c r="D25" s="21"/>
      <c r="E25" s="21"/>
      <c r="F25" s="21"/>
      <c r="G25" s="21"/>
      <c r="H25" s="30" t="s">
        <v>310</v>
      </c>
      <c r="I25" s="30"/>
      <c r="J25" s="150">
        <v>0</v>
      </c>
      <c r="K25" s="11"/>
      <c r="R25" s="11"/>
      <c r="S25" s="11"/>
      <c r="T25" s="19"/>
      <c r="U25" s="19"/>
      <c r="V25" s="19"/>
      <c r="W25" s="20"/>
    </row>
    <row r="26" spans="1:23" ht="15.6">
      <c r="A26" s="46" t="s">
        <v>33</v>
      </c>
      <c r="C26" s="21" t="s">
        <v>34</v>
      </c>
      <c r="D26" s="21"/>
      <c r="E26" s="21"/>
      <c r="F26" s="21"/>
      <c r="G26" s="21"/>
      <c r="H26" s="30" t="s">
        <v>311</v>
      </c>
      <c r="I26" s="30"/>
      <c r="J26" s="153">
        <v>0</v>
      </c>
      <c r="K26" s="33"/>
      <c r="R26" s="11"/>
      <c r="S26" s="11"/>
      <c r="T26" s="19"/>
      <c r="U26" s="19"/>
      <c r="V26" s="19"/>
      <c r="W26" s="20"/>
    </row>
    <row r="27" spans="1:23" ht="15.6">
      <c r="A27" s="46" t="s">
        <v>36</v>
      </c>
      <c r="C27" s="21" t="s">
        <v>37</v>
      </c>
      <c r="D27" s="21"/>
      <c r="E27" s="21"/>
      <c r="F27" s="21"/>
      <c r="G27" s="21"/>
      <c r="H27" s="30" t="s">
        <v>38</v>
      </c>
      <c r="I27" s="30"/>
      <c r="J27" s="155">
        <f>J24-(J25+J26)</f>
        <v>1793000</v>
      </c>
      <c r="K27" s="11"/>
      <c r="R27" s="11"/>
      <c r="S27" s="11"/>
      <c r="T27" s="19"/>
      <c r="U27" s="19"/>
      <c r="V27" s="19"/>
      <c r="W27" s="20"/>
    </row>
    <row r="28" spans="1:23" ht="15.6">
      <c r="A28" s="46"/>
      <c r="C28" s="21"/>
      <c r="D28" s="21"/>
      <c r="E28" s="21"/>
      <c r="F28" s="21"/>
      <c r="G28" s="21"/>
      <c r="H28" s="30"/>
      <c r="I28" s="30"/>
      <c r="J28" s="11"/>
      <c r="K28" s="11"/>
      <c r="R28" s="11"/>
      <c r="S28" s="11"/>
      <c r="T28" s="19"/>
      <c r="U28" s="19"/>
      <c r="V28" s="19"/>
      <c r="W28" s="20"/>
    </row>
    <row r="29" spans="1:23" ht="15.6">
      <c r="A29" s="46">
        <v>4</v>
      </c>
      <c r="C29" s="27" t="s">
        <v>39</v>
      </c>
      <c r="D29" s="27"/>
      <c r="E29" s="27"/>
      <c r="F29" s="27"/>
      <c r="G29" s="21"/>
      <c r="H29" s="30" t="s">
        <v>40</v>
      </c>
      <c r="I29" s="30"/>
      <c r="J29" s="36">
        <f>IF(J27=0,0,J27/J19)</f>
        <v>0.95878815166713105</v>
      </c>
      <c r="K29" s="36"/>
      <c r="L29" s="156">
        <f>J29</f>
        <v>0.95878815166713105</v>
      </c>
      <c r="R29" s="11"/>
      <c r="S29" s="11"/>
      <c r="T29" s="19"/>
      <c r="U29" s="19"/>
      <c r="V29" s="19"/>
      <c r="W29" s="20"/>
    </row>
    <row r="30" spans="1:23" ht="15.6">
      <c r="A30" s="46"/>
      <c r="C30" s="21"/>
      <c r="D30" s="21"/>
      <c r="E30" s="21"/>
      <c r="F30" s="21"/>
      <c r="G30" s="21"/>
      <c r="H30" s="30"/>
      <c r="I30" s="30"/>
      <c r="J30" s="11"/>
      <c r="K30" s="11"/>
      <c r="R30" s="11"/>
      <c r="S30" s="11"/>
      <c r="T30" s="19"/>
      <c r="U30" s="19"/>
      <c r="V30" s="19"/>
      <c r="W30" s="20"/>
    </row>
    <row r="31" spans="1:23" ht="15.6">
      <c r="A31" s="46"/>
      <c r="C31" s="21"/>
      <c r="D31" s="21"/>
      <c r="E31" s="21"/>
      <c r="F31" s="21"/>
      <c r="G31" s="21"/>
      <c r="H31" s="30"/>
      <c r="I31" s="30"/>
      <c r="J31" s="11"/>
      <c r="K31" s="11"/>
      <c r="R31" s="11"/>
      <c r="S31" s="11"/>
      <c r="T31" s="19"/>
      <c r="U31" s="19"/>
      <c r="V31" s="19"/>
      <c r="W31" s="20"/>
    </row>
    <row r="32" spans="1:23" ht="15.6">
      <c r="A32" s="46"/>
      <c r="C32" s="21" t="s">
        <v>41</v>
      </c>
      <c r="D32" s="21"/>
      <c r="E32" s="21"/>
      <c r="F32" s="21"/>
      <c r="G32" s="21"/>
      <c r="H32" s="30"/>
      <c r="I32" s="30"/>
      <c r="J32" s="38"/>
      <c r="K32" s="38"/>
      <c r="L32" s="157"/>
      <c r="R32" s="11"/>
      <c r="S32" s="36"/>
      <c r="T32" s="40"/>
      <c r="U32" s="41"/>
      <c r="V32" s="19"/>
      <c r="W32" s="20"/>
    </row>
    <row r="33" spans="1:23" ht="15.6">
      <c r="A33" s="46" t="s">
        <v>42</v>
      </c>
      <c r="C33" s="21" t="s">
        <v>43</v>
      </c>
      <c r="D33" s="21"/>
      <c r="E33" s="21"/>
      <c r="F33" s="21"/>
      <c r="G33" s="21"/>
      <c r="H33" s="30" t="s">
        <v>44</v>
      </c>
      <c r="I33" s="30"/>
      <c r="J33" s="155">
        <f>J23-J27</f>
        <v>305413</v>
      </c>
      <c r="K33" s="38"/>
      <c r="L33" s="157"/>
      <c r="R33" s="11"/>
      <c r="S33" s="36"/>
      <c r="T33" s="40"/>
      <c r="U33" s="41"/>
      <c r="V33" s="19"/>
      <c r="W33" s="20"/>
    </row>
    <row r="34" spans="1:23" ht="15.6">
      <c r="A34" s="46" t="s">
        <v>45</v>
      </c>
      <c r="C34" s="21" t="s">
        <v>46</v>
      </c>
      <c r="D34" s="21"/>
      <c r="E34" s="21"/>
      <c r="F34" s="21"/>
      <c r="G34" s="21"/>
      <c r="H34" s="30" t="s">
        <v>47</v>
      </c>
      <c r="I34" s="30"/>
      <c r="J34" s="38">
        <f>IF(J33=0,0,J33/J18)</f>
        <v>1.0885576679510792E-2</v>
      </c>
      <c r="K34" s="38"/>
      <c r="L34" s="157">
        <f>J34</f>
        <v>1.0885576679510792E-2</v>
      </c>
      <c r="R34" s="11"/>
      <c r="S34" s="36"/>
      <c r="T34" s="40"/>
      <c r="U34" s="41"/>
      <c r="V34" s="19"/>
      <c r="W34" s="20"/>
    </row>
    <row r="35" spans="1:23" ht="15.6">
      <c r="A35" s="46"/>
      <c r="C35" s="21"/>
      <c r="D35" s="21"/>
      <c r="E35" s="21"/>
      <c r="F35" s="21"/>
      <c r="G35" s="21"/>
      <c r="H35" s="30"/>
      <c r="I35" s="30"/>
      <c r="J35" s="38"/>
      <c r="K35" s="38"/>
      <c r="L35" s="157"/>
      <c r="R35" s="11"/>
      <c r="S35" s="36"/>
      <c r="T35" s="40"/>
      <c r="U35" s="41"/>
      <c r="V35" s="19"/>
      <c r="W35" s="20"/>
    </row>
    <row r="36" spans="1:23" ht="15.6">
      <c r="A36" s="42"/>
      <c r="C36" s="21" t="s">
        <v>48</v>
      </c>
      <c r="D36" s="21"/>
      <c r="E36" s="21"/>
      <c r="F36" s="21"/>
      <c r="G36" s="21"/>
      <c r="H36" s="43"/>
      <c r="I36" s="43"/>
      <c r="J36" s="11"/>
      <c r="K36" s="11"/>
      <c r="L36" s="11"/>
      <c r="R36" s="11"/>
      <c r="S36" s="36"/>
      <c r="T36" s="40"/>
      <c r="U36" s="41"/>
      <c r="V36" s="19"/>
      <c r="W36" s="20"/>
    </row>
    <row r="37" spans="1:23" ht="15.6">
      <c r="A37" s="42" t="s">
        <v>49</v>
      </c>
      <c r="C37" s="21" t="s">
        <v>50</v>
      </c>
      <c r="D37" s="21"/>
      <c r="E37" s="21"/>
      <c r="F37" s="21"/>
      <c r="G37" s="21"/>
      <c r="H37" s="30" t="s">
        <v>312</v>
      </c>
      <c r="I37" s="30"/>
      <c r="J37" s="150">
        <v>26516</v>
      </c>
      <c r="K37" s="11"/>
      <c r="R37" s="11"/>
      <c r="S37" s="36"/>
      <c r="T37" s="40"/>
      <c r="U37" s="41"/>
      <c r="V37" s="19"/>
      <c r="W37" s="20"/>
    </row>
    <row r="38" spans="1:23" ht="15.6">
      <c r="A38" s="42" t="s">
        <v>52</v>
      </c>
      <c r="C38" s="21" t="s">
        <v>53</v>
      </c>
      <c r="D38" s="21"/>
      <c r="E38" s="21"/>
      <c r="F38" s="21"/>
      <c r="G38" s="21"/>
      <c r="H38" s="30" t="s">
        <v>54</v>
      </c>
      <c r="I38" s="30"/>
      <c r="J38" s="38">
        <f>IF(J37=0,0,J37/J18)</f>
        <v>9.4508731204601029E-4</v>
      </c>
      <c r="K38" s="38"/>
      <c r="L38" s="157">
        <f>J38</f>
        <v>9.4508731204601029E-4</v>
      </c>
      <c r="R38" s="11"/>
      <c r="S38" s="36"/>
      <c r="T38" s="40"/>
      <c r="U38" s="41"/>
      <c r="V38" s="19"/>
      <c r="W38" s="20"/>
    </row>
    <row r="39" spans="1:23" ht="15.6">
      <c r="A39" s="46"/>
      <c r="C39" s="21"/>
      <c r="D39" s="21"/>
      <c r="E39" s="21"/>
      <c r="F39" s="21"/>
      <c r="G39" s="21"/>
      <c r="H39" s="30"/>
      <c r="I39" s="30"/>
      <c r="J39" s="38"/>
      <c r="K39" s="38"/>
      <c r="L39" s="157"/>
      <c r="R39" s="11"/>
      <c r="S39" s="36"/>
      <c r="T39" s="40"/>
      <c r="U39" s="41"/>
      <c r="V39" s="19"/>
      <c r="W39" s="20"/>
    </row>
    <row r="40" spans="1:23" ht="15.6">
      <c r="A40" s="42"/>
      <c r="C40" s="21" t="s">
        <v>55</v>
      </c>
      <c r="D40" s="21"/>
      <c r="E40" s="21"/>
      <c r="F40" s="21"/>
      <c r="G40" s="21"/>
      <c r="H40" s="43"/>
      <c r="I40" s="43"/>
      <c r="J40" s="11"/>
      <c r="K40" s="11"/>
      <c r="L40" s="11"/>
      <c r="R40" s="11"/>
      <c r="S40" s="11"/>
      <c r="T40" s="19"/>
      <c r="U40" s="11"/>
      <c r="V40" s="19"/>
      <c r="W40" s="20"/>
    </row>
    <row r="41" spans="1:23" ht="15.6">
      <c r="A41" s="42" t="s">
        <v>56</v>
      </c>
      <c r="C41" s="21" t="s">
        <v>57</v>
      </c>
      <c r="D41" s="21"/>
      <c r="E41" s="21"/>
      <c r="F41" s="21"/>
      <c r="G41" s="21"/>
      <c r="H41" s="30" t="s">
        <v>313</v>
      </c>
      <c r="I41" s="30"/>
      <c r="J41" s="150">
        <v>12872</v>
      </c>
      <c r="K41" s="11"/>
      <c r="R41" s="11"/>
      <c r="S41" s="45"/>
      <c r="T41" s="19"/>
      <c r="U41" s="46"/>
      <c r="V41" s="23"/>
      <c r="W41" s="20"/>
    </row>
    <row r="42" spans="1:23" ht="15.6">
      <c r="A42" s="42" t="s">
        <v>59</v>
      </c>
      <c r="C42" s="21" t="s">
        <v>60</v>
      </c>
      <c r="D42" s="21"/>
      <c r="E42" s="21"/>
      <c r="F42" s="21"/>
      <c r="G42" s="21"/>
      <c r="H42" s="30" t="s">
        <v>61</v>
      </c>
      <c r="I42" s="30"/>
      <c r="J42" s="38">
        <f>IF(J41=0,0,J41/J18)</f>
        <v>4.5878578521105164E-4</v>
      </c>
      <c r="K42" s="38"/>
      <c r="L42" s="157">
        <f>J42</f>
        <v>4.5878578521105164E-4</v>
      </c>
      <c r="R42" s="11"/>
      <c r="S42" s="36"/>
      <c r="T42" s="19"/>
      <c r="U42" s="41"/>
      <c r="V42" s="23"/>
      <c r="W42" s="20"/>
    </row>
    <row r="43" spans="1:23" ht="15.6">
      <c r="A43" s="42"/>
      <c r="C43" s="21"/>
      <c r="D43" s="21"/>
      <c r="E43" s="21"/>
      <c r="F43" s="21"/>
      <c r="G43" s="21"/>
      <c r="H43" s="30"/>
      <c r="I43" s="30"/>
      <c r="J43" s="11"/>
      <c r="K43" s="11"/>
      <c r="L43" s="11"/>
      <c r="R43" s="11"/>
      <c r="V43" s="19"/>
      <c r="W43" s="20"/>
    </row>
    <row r="44" spans="1:23" ht="15.6">
      <c r="A44" s="47" t="s">
        <v>62</v>
      </c>
      <c r="B44" s="48"/>
      <c r="C44" s="27" t="s">
        <v>63</v>
      </c>
      <c r="D44" s="27"/>
      <c r="E44" s="27"/>
      <c r="F44" s="27"/>
      <c r="G44" s="27"/>
      <c r="H44" s="22" t="s">
        <v>64</v>
      </c>
      <c r="I44" s="22"/>
      <c r="J44" s="158">
        <f>J34+J38+J42</f>
        <v>1.2289449776767854E-2</v>
      </c>
      <c r="K44" s="158"/>
      <c r="L44" s="158">
        <f>L34+L38+L42</f>
        <v>1.2289449776767854E-2</v>
      </c>
      <c r="R44" s="11"/>
      <c r="V44" s="19"/>
      <c r="W44" s="20"/>
    </row>
    <row r="45" spans="1:23" ht="15.6">
      <c r="A45" s="42"/>
      <c r="C45" s="21"/>
      <c r="D45" s="21"/>
      <c r="E45" s="21"/>
      <c r="F45" s="21"/>
      <c r="G45" s="21"/>
      <c r="H45" s="30"/>
      <c r="I45" s="30"/>
      <c r="J45" s="11"/>
      <c r="K45" s="11"/>
      <c r="L45" s="11"/>
      <c r="R45" s="11"/>
      <c r="S45" s="11"/>
      <c r="T45" s="19"/>
      <c r="U45" s="50"/>
      <c r="V45" s="19"/>
      <c r="W45" s="20"/>
    </row>
    <row r="46" spans="1:23" ht="15.6">
      <c r="A46" s="42"/>
      <c r="C46" s="11" t="s">
        <v>65</v>
      </c>
      <c r="D46" s="11"/>
      <c r="E46" s="11"/>
      <c r="F46" s="11"/>
      <c r="G46" s="11"/>
      <c r="H46" s="30"/>
      <c r="I46" s="30"/>
      <c r="J46" s="11"/>
      <c r="K46" s="11"/>
      <c r="L46" s="11"/>
      <c r="R46" s="11"/>
      <c r="V46" s="23"/>
      <c r="W46" s="19" t="s">
        <v>3</v>
      </c>
    </row>
    <row r="47" spans="1:23" ht="15.6">
      <c r="A47" s="42" t="s">
        <v>66</v>
      </c>
      <c r="C47" s="11" t="s">
        <v>67</v>
      </c>
      <c r="D47" s="11"/>
      <c r="E47" s="11"/>
      <c r="F47" s="11"/>
      <c r="G47" s="11"/>
      <c r="H47" s="30" t="s">
        <v>314</v>
      </c>
      <c r="I47" s="30"/>
      <c r="J47" s="150">
        <v>0</v>
      </c>
      <c r="K47" s="11"/>
      <c r="L47" s="11"/>
      <c r="R47" s="11"/>
      <c r="V47" s="23"/>
      <c r="W47" s="19"/>
    </row>
    <row r="48" spans="1:23" ht="15.6">
      <c r="A48" s="42" t="s">
        <v>69</v>
      </c>
      <c r="C48" s="11" t="s">
        <v>70</v>
      </c>
      <c r="D48" s="11"/>
      <c r="E48" s="11"/>
      <c r="F48" s="11"/>
      <c r="G48" s="11"/>
      <c r="H48" s="30" t="s">
        <v>71</v>
      </c>
      <c r="I48" s="30"/>
      <c r="J48" s="38">
        <f>IF(J47=0,0,J47/J20)</f>
        <v>0</v>
      </c>
      <c r="K48" s="38"/>
      <c r="L48" s="157">
        <f>J48</f>
        <v>0</v>
      </c>
      <c r="R48" s="11"/>
      <c r="T48" s="19"/>
      <c r="U48" s="19"/>
      <c r="V48" s="23"/>
      <c r="W48" s="19"/>
    </row>
    <row r="49" spans="1:23" ht="15.6">
      <c r="A49" s="42"/>
      <c r="C49" s="11"/>
      <c r="D49" s="11"/>
      <c r="E49" s="11"/>
      <c r="F49" s="11"/>
      <c r="G49" s="11"/>
      <c r="H49" s="30"/>
      <c r="I49" s="30"/>
      <c r="J49" s="11"/>
      <c r="K49" s="11"/>
      <c r="L49" s="11"/>
      <c r="R49" s="11"/>
      <c r="T49" s="8"/>
      <c r="U49" s="19"/>
      <c r="V49" s="8"/>
      <c r="W49" s="20"/>
    </row>
    <row r="50" spans="1:23" ht="15.6">
      <c r="A50" s="42"/>
      <c r="C50" s="21" t="s">
        <v>72</v>
      </c>
      <c r="D50" s="21"/>
      <c r="E50" s="21"/>
      <c r="F50" s="21"/>
      <c r="G50" s="21"/>
      <c r="H50" s="53"/>
      <c r="I50" s="53"/>
      <c r="R50" s="11"/>
      <c r="T50" s="19"/>
      <c r="U50" s="19"/>
      <c r="V50" s="19"/>
      <c r="W50" s="20"/>
    </row>
    <row r="51" spans="1:23" ht="15.6">
      <c r="A51" s="42" t="s">
        <v>73</v>
      </c>
      <c r="C51" s="21" t="s">
        <v>315</v>
      </c>
      <c r="D51" s="21"/>
      <c r="E51" s="21"/>
      <c r="F51" s="21"/>
      <c r="G51" s="21"/>
      <c r="H51" s="30" t="s">
        <v>316</v>
      </c>
      <c r="I51" s="30"/>
      <c r="J51" s="150">
        <v>1680346</v>
      </c>
      <c r="K51" s="11"/>
      <c r="L51" s="11"/>
      <c r="R51" s="11"/>
      <c r="T51" s="19"/>
      <c r="U51" s="19"/>
      <c r="V51" s="19"/>
      <c r="W51" s="20"/>
    </row>
    <row r="52" spans="1:23" ht="15.6">
      <c r="A52" s="42" t="s">
        <v>76</v>
      </c>
      <c r="C52" s="11" t="s">
        <v>77</v>
      </c>
      <c r="D52" s="11"/>
      <c r="E52" s="11"/>
      <c r="F52" s="11"/>
      <c r="G52" s="11"/>
      <c r="H52" s="30" t="s">
        <v>78</v>
      </c>
      <c r="I52" s="30"/>
      <c r="J52" s="159">
        <f>IF(J51=0,0,J51/J20)</f>
        <v>6.4168167243412066E-2</v>
      </c>
      <c r="K52" s="159"/>
      <c r="L52" s="157">
        <f>J52</f>
        <v>6.4168167243412066E-2</v>
      </c>
      <c r="R52" s="11"/>
      <c r="U52" s="268"/>
      <c r="V52" s="23"/>
      <c r="W52" s="19"/>
    </row>
    <row r="53" spans="1:23" ht="15.6">
      <c r="A53" s="42"/>
      <c r="C53" s="21"/>
      <c r="D53" s="21"/>
      <c r="E53" s="21"/>
      <c r="F53" s="21"/>
      <c r="G53" s="21"/>
      <c r="H53" s="30"/>
      <c r="I53" s="30"/>
      <c r="J53" s="11"/>
      <c r="K53" s="11"/>
      <c r="L53" s="11"/>
      <c r="R53" s="11"/>
      <c r="S53" s="53"/>
      <c r="T53" s="19"/>
      <c r="U53" s="19"/>
      <c r="V53" s="19"/>
      <c r="W53" s="20"/>
    </row>
    <row r="54" spans="1:23" ht="15.6">
      <c r="A54" s="47" t="s">
        <v>79</v>
      </c>
      <c r="B54" s="48"/>
      <c r="C54" s="27" t="s">
        <v>425</v>
      </c>
      <c r="D54" s="27"/>
      <c r="E54" s="27"/>
      <c r="F54" s="27"/>
      <c r="G54" s="27"/>
      <c r="H54" s="22" t="s">
        <v>81</v>
      </c>
      <c r="I54" s="22"/>
      <c r="J54" s="56"/>
      <c r="K54" s="56"/>
      <c r="L54" s="158">
        <f>L48+L52</f>
        <v>6.4168167243412066E-2</v>
      </c>
      <c r="R54" s="11"/>
      <c r="S54" s="53"/>
      <c r="T54" s="19"/>
      <c r="U54" s="19"/>
      <c r="V54" s="19"/>
      <c r="W54" s="20"/>
    </row>
    <row r="55" spans="1:23" ht="15.6">
      <c r="R55" s="6"/>
      <c r="S55" s="6"/>
      <c r="T55" s="19"/>
      <c r="U55" s="19"/>
      <c r="V55" s="19"/>
      <c r="W55" s="20"/>
    </row>
    <row r="56" spans="1:23" ht="15.6">
      <c r="C56" s="269"/>
      <c r="R56" s="6"/>
      <c r="S56" s="6"/>
      <c r="T56" s="19"/>
      <c r="U56" s="19"/>
      <c r="V56" s="19"/>
      <c r="W56" s="20"/>
    </row>
    <row r="57" spans="1:23" ht="15.6">
      <c r="A57" s="267">
        <v>15</v>
      </c>
      <c r="C57" s="58" t="s">
        <v>426</v>
      </c>
      <c r="D57" s="58"/>
      <c r="E57" s="58"/>
      <c r="F57" s="58"/>
      <c r="G57" s="43"/>
      <c r="H57" s="43" t="s">
        <v>317</v>
      </c>
      <c r="I57" s="43"/>
      <c r="J57" s="185">
        <v>1.576718132733114E-2</v>
      </c>
      <c r="K57" s="54"/>
      <c r="L57" s="54">
        <f>J57</f>
        <v>1.576718132733114E-2</v>
      </c>
      <c r="M57" s="58"/>
      <c r="N57" s="58"/>
      <c r="O57" s="58"/>
      <c r="P57" s="58"/>
      <c r="R57" s="11"/>
      <c r="S57" s="11"/>
      <c r="T57" s="19"/>
      <c r="U57" s="19"/>
      <c r="V57" s="23"/>
      <c r="W57" s="19" t="s">
        <v>3</v>
      </c>
    </row>
    <row r="58" spans="1:23" ht="15.6">
      <c r="A58" s="267"/>
      <c r="C58" s="180" t="s">
        <v>318</v>
      </c>
      <c r="D58" s="58"/>
      <c r="E58" s="58"/>
      <c r="F58" s="58"/>
      <c r="G58" s="43"/>
      <c r="H58" s="43"/>
      <c r="I58" s="43"/>
      <c r="J58" s="54"/>
      <c r="K58" s="54"/>
      <c r="L58" s="54"/>
      <c r="M58" s="58"/>
      <c r="N58" s="58"/>
      <c r="O58" s="58"/>
      <c r="P58" s="58"/>
      <c r="R58" s="11"/>
      <c r="S58" s="11"/>
      <c r="T58" s="19"/>
      <c r="U58" s="19"/>
      <c r="V58" s="23"/>
      <c r="W58" s="19"/>
    </row>
    <row r="59" spans="1:23" ht="15.6">
      <c r="A59" s="270"/>
      <c r="B59" s="269"/>
      <c r="C59" s="269"/>
      <c r="D59" s="269"/>
      <c r="E59" s="269"/>
      <c r="H59" s="269"/>
      <c r="L59" s="271"/>
      <c r="S59" s="265"/>
    </row>
    <row r="60" spans="1:23">
      <c r="S60" s="265"/>
    </row>
    <row r="62" spans="1:23" ht="15.6">
      <c r="A62" s="267"/>
      <c r="C62" s="58"/>
      <c r="D62" s="58"/>
      <c r="E62" s="58"/>
      <c r="F62" s="58"/>
      <c r="G62" s="58"/>
      <c r="H62" s="58"/>
      <c r="I62" s="58"/>
      <c r="J62" s="11"/>
      <c r="K62" s="11"/>
      <c r="L62" s="58"/>
      <c r="M62" s="58"/>
      <c r="N62" s="58"/>
      <c r="O62" s="58"/>
      <c r="P62" s="58"/>
      <c r="R62" s="11"/>
      <c r="S62" s="265" t="str">
        <f>S4</f>
        <v>Attachment MM-CMMPA Agency</v>
      </c>
      <c r="T62" s="19"/>
      <c r="U62" s="8"/>
      <c r="V62" s="19"/>
      <c r="W62" s="20"/>
    </row>
    <row r="63" spans="1:23" ht="15.6">
      <c r="A63" s="267"/>
      <c r="C63" s="21" t="str">
        <f>C5</f>
        <v>Formula Rate calculation</v>
      </c>
      <c r="D63" s="21"/>
      <c r="E63" s="21"/>
      <c r="F63" s="21"/>
      <c r="G63" s="21"/>
      <c r="H63" s="58"/>
      <c r="I63" s="58"/>
      <c r="J63" s="58" t="str">
        <f>J5</f>
        <v xml:space="preserve">     Rate Formula Template</v>
      </c>
      <c r="K63" s="58"/>
      <c r="L63" s="58"/>
      <c r="M63" s="58"/>
      <c r="N63" s="58"/>
      <c r="O63" s="58"/>
      <c r="P63" s="58"/>
      <c r="R63" s="11"/>
      <c r="S63" s="59" t="str">
        <f>S5</f>
        <v>For  the 12 months ended 12/31/2017</v>
      </c>
      <c r="T63" s="19"/>
      <c r="U63" s="8"/>
      <c r="V63" s="19"/>
      <c r="W63" s="20"/>
    </row>
    <row r="64" spans="1:23" ht="15.6">
      <c r="A64" s="267"/>
      <c r="C64" s="21"/>
      <c r="D64" s="21"/>
      <c r="E64" s="21"/>
      <c r="F64" s="21"/>
      <c r="G64" s="21"/>
      <c r="H64" s="58"/>
      <c r="I64" s="58"/>
      <c r="J64" s="58" t="str">
        <f>J6</f>
        <v xml:space="preserve"> Utilizing Attachment O-CMMPA Agency</v>
      </c>
      <c r="K64" s="58"/>
      <c r="L64" s="58"/>
      <c r="M64" s="58"/>
      <c r="N64" s="58"/>
      <c r="O64" s="58"/>
      <c r="P64" s="58"/>
      <c r="Q64" s="11"/>
      <c r="R64" s="11"/>
      <c r="T64" s="19"/>
      <c r="U64" s="8"/>
      <c r="V64" s="19"/>
      <c r="W64" s="20"/>
    </row>
    <row r="65" spans="1:26" ht="14.25" customHeight="1">
      <c r="A65" s="267"/>
      <c r="C65" s="58"/>
      <c r="D65" s="58"/>
      <c r="E65" s="58"/>
      <c r="F65" s="58"/>
      <c r="G65" s="58"/>
      <c r="H65" s="58"/>
      <c r="I65" s="58"/>
      <c r="J65" s="58"/>
      <c r="K65" s="58"/>
      <c r="L65" s="58"/>
      <c r="M65" s="58"/>
      <c r="N65" s="58"/>
      <c r="O65" s="58"/>
      <c r="P65" s="58"/>
      <c r="R65" s="11"/>
      <c r="S65" s="58" t="s">
        <v>82</v>
      </c>
      <c r="T65" s="19"/>
      <c r="U65" s="8"/>
      <c r="V65" s="19"/>
      <c r="W65" s="20"/>
    </row>
    <row r="66" spans="1:26" ht="15.6">
      <c r="A66" s="267"/>
      <c r="H66" s="58"/>
      <c r="I66" s="58"/>
      <c r="J66" s="59" t="str">
        <f>J8</f>
        <v>CMMPA Agency</v>
      </c>
      <c r="K66" s="58"/>
      <c r="L66" s="58"/>
      <c r="M66" s="58"/>
      <c r="N66" s="58"/>
      <c r="O66" s="58"/>
      <c r="P66" s="58"/>
      <c r="Q66" s="58"/>
      <c r="R66" s="11"/>
      <c r="S66" s="11"/>
      <c r="T66" s="19"/>
      <c r="U66" s="8"/>
      <c r="V66" s="19"/>
      <c r="W66" s="20"/>
    </row>
    <row r="67" spans="1:26" ht="15.6">
      <c r="A67" s="267"/>
      <c r="H67" s="21"/>
      <c r="I67" s="21"/>
      <c r="J67" s="21"/>
      <c r="K67" s="21"/>
      <c r="L67" s="21"/>
      <c r="M67" s="21"/>
      <c r="N67" s="21"/>
      <c r="O67" s="21"/>
      <c r="P67" s="21"/>
      <c r="Q67" s="21"/>
      <c r="R67" s="21"/>
      <c r="S67" s="21"/>
      <c r="T67" s="19"/>
      <c r="U67" s="8"/>
      <c r="V67" s="19"/>
      <c r="W67" s="20"/>
    </row>
    <row r="68" spans="1:26" ht="15.6">
      <c r="A68" s="267"/>
      <c r="C68" s="58"/>
      <c r="D68" s="58"/>
      <c r="E68" s="58"/>
      <c r="F68" s="58"/>
      <c r="G68" s="58"/>
      <c r="H68" s="27" t="s">
        <v>83</v>
      </c>
      <c r="I68" s="27"/>
      <c r="L68" s="6"/>
      <c r="M68" s="6"/>
      <c r="N68" s="6"/>
      <c r="O68" s="6"/>
      <c r="P68" s="6"/>
      <c r="Q68" s="6"/>
      <c r="R68" s="11"/>
      <c r="S68" s="11"/>
      <c r="T68" s="19"/>
      <c r="U68" s="8"/>
      <c r="V68" s="19"/>
      <c r="W68" s="20"/>
    </row>
    <row r="69" spans="1:26" ht="66">
      <c r="A69" s="267"/>
      <c r="C69" s="58"/>
      <c r="D69" s="58"/>
      <c r="E69" s="58"/>
      <c r="F69" s="58"/>
      <c r="G69" s="58"/>
      <c r="H69" s="27"/>
      <c r="I69" s="27"/>
      <c r="L69" s="6"/>
      <c r="M69" s="6"/>
      <c r="N69" s="6"/>
      <c r="O69" s="6"/>
      <c r="P69" s="6"/>
      <c r="Q69" s="6"/>
      <c r="R69" s="11"/>
      <c r="S69" s="11"/>
      <c r="T69" s="19"/>
      <c r="U69" s="8"/>
      <c r="V69" s="19"/>
      <c r="W69" s="306" t="s">
        <v>434</v>
      </c>
    </row>
    <row r="70" spans="1:26" ht="17.25" customHeight="1">
      <c r="A70" s="272"/>
      <c r="C70" s="61" t="s">
        <v>8</v>
      </c>
      <c r="D70" s="61" t="s">
        <v>9</v>
      </c>
      <c r="E70" s="61" t="s">
        <v>10</v>
      </c>
      <c r="F70" s="61" t="s">
        <v>11</v>
      </c>
      <c r="G70" s="61" t="s">
        <v>84</v>
      </c>
      <c r="H70" s="61" t="s">
        <v>85</v>
      </c>
      <c r="I70" s="61" t="s">
        <v>86</v>
      </c>
      <c r="J70" s="61" t="s">
        <v>87</v>
      </c>
      <c r="K70" s="61" t="s">
        <v>88</v>
      </c>
      <c r="L70" s="61" t="s">
        <v>89</v>
      </c>
      <c r="M70" s="61" t="s">
        <v>90</v>
      </c>
      <c r="N70" s="61" t="s">
        <v>211</v>
      </c>
      <c r="O70" s="61" t="s">
        <v>91</v>
      </c>
      <c r="P70" s="61" t="s">
        <v>92</v>
      </c>
      <c r="Q70" s="61" t="s">
        <v>93</v>
      </c>
      <c r="R70" s="61" t="s">
        <v>94</v>
      </c>
      <c r="S70" s="61" t="s">
        <v>95</v>
      </c>
      <c r="T70" s="19"/>
      <c r="U70" s="8"/>
      <c r="V70" s="19"/>
      <c r="W70" s="20"/>
    </row>
    <row r="71" spans="1:26" ht="93.6">
      <c r="A71" s="62" t="s">
        <v>96</v>
      </c>
      <c r="B71" s="63"/>
      <c r="C71" s="64" t="s">
        <v>97</v>
      </c>
      <c r="D71" s="64" t="s">
        <v>98</v>
      </c>
      <c r="E71" s="64" t="s">
        <v>99</v>
      </c>
      <c r="F71" s="64" t="s">
        <v>100</v>
      </c>
      <c r="G71" s="64" t="s">
        <v>101</v>
      </c>
      <c r="H71" s="65" t="s">
        <v>102</v>
      </c>
      <c r="I71" s="65" t="s">
        <v>103</v>
      </c>
      <c r="J71" s="66" t="s">
        <v>104</v>
      </c>
      <c r="K71" s="67" t="s">
        <v>105</v>
      </c>
      <c r="L71" s="65" t="s">
        <v>106</v>
      </c>
      <c r="M71" s="65" t="s">
        <v>80</v>
      </c>
      <c r="N71" s="65" t="s">
        <v>319</v>
      </c>
      <c r="O71" s="67" t="s">
        <v>107</v>
      </c>
      <c r="P71" s="65" t="s">
        <v>108</v>
      </c>
      <c r="Q71" s="68" t="s">
        <v>109</v>
      </c>
      <c r="R71" s="69" t="s">
        <v>110</v>
      </c>
      <c r="S71" s="68" t="s">
        <v>111</v>
      </c>
      <c r="T71" s="40"/>
      <c r="U71" s="8"/>
      <c r="V71" s="19"/>
      <c r="W71" s="68" t="s">
        <v>298</v>
      </c>
    </row>
    <row r="72" spans="1:26" ht="46.5" customHeight="1">
      <c r="A72" s="70"/>
      <c r="B72" s="71"/>
      <c r="C72" s="71" t="s">
        <v>320</v>
      </c>
      <c r="D72" s="71"/>
      <c r="E72" s="72" t="s">
        <v>112</v>
      </c>
      <c r="F72" s="71"/>
      <c r="G72" s="73" t="s">
        <v>113</v>
      </c>
      <c r="H72" s="72" t="s">
        <v>114</v>
      </c>
      <c r="I72" s="73" t="s">
        <v>115</v>
      </c>
      <c r="J72" s="72" t="s">
        <v>116</v>
      </c>
      <c r="K72" s="74" t="s">
        <v>117</v>
      </c>
      <c r="L72" s="72" t="s">
        <v>118</v>
      </c>
      <c r="M72" s="129" t="s">
        <v>119</v>
      </c>
      <c r="N72" s="129" t="s">
        <v>321</v>
      </c>
      <c r="O72" s="130" t="s">
        <v>225</v>
      </c>
      <c r="P72" s="73" t="s">
        <v>121</v>
      </c>
      <c r="Q72" s="130" t="s">
        <v>122</v>
      </c>
      <c r="R72" s="76" t="s">
        <v>123</v>
      </c>
      <c r="S72" s="77" t="s">
        <v>124</v>
      </c>
      <c r="T72" s="19"/>
      <c r="U72" s="8"/>
      <c r="V72" s="19"/>
      <c r="W72" s="132"/>
    </row>
    <row r="73" spans="1:26" ht="15.6">
      <c r="A73" s="78" t="s">
        <v>125</v>
      </c>
      <c r="B73" s="6"/>
      <c r="C73" s="6"/>
      <c r="D73" s="6"/>
      <c r="E73" s="6"/>
      <c r="F73" s="6"/>
      <c r="G73" s="6"/>
      <c r="H73" s="6"/>
      <c r="I73" s="6"/>
      <c r="J73" s="6"/>
      <c r="K73" s="79"/>
      <c r="L73" s="6"/>
      <c r="M73" s="6"/>
      <c r="N73" s="6"/>
      <c r="O73" s="79"/>
      <c r="P73" s="6"/>
      <c r="Q73" s="79"/>
      <c r="R73" s="11"/>
      <c r="S73" s="80"/>
      <c r="T73" s="19"/>
      <c r="U73" s="8"/>
      <c r="V73" s="19"/>
      <c r="W73" s="20"/>
    </row>
    <row r="74" spans="1:26" ht="15.6">
      <c r="A74" s="273" t="s">
        <v>20</v>
      </c>
      <c r="C74" s="194" t="s">
        <v>229</v>
      </c>
      <c r="D74" s="207">
        <v>1203</v>
      </c>
      <c r="E74" s="274">
        <v>28056667</v>
      </c>
      <c r="F74" s="274">
        <v>1870069</v>
      </c>
      <c r="G74" s="157">
        <f>$L$29</f>
        <v>0.95878815166713105</v>
      </c>
      <c r="H74" s="275">
        <f>F74*G74</f>
        <v>1793000</v>
      </c>
      <c r="I74" s="157">
        <f>$L$44</f>
        <v>1.2289449776767854E-2</v>
      </c>
      <c r="J74" s="10">
        <f>E74*I74</f>
        <v>344801</v>
      </c>
      <c r="K74" s="276">
        <f>H74+J74</f>
        <v>2137801</v>
      </c>
      <c r="L74" s="275">
        <f>E74-F74</f>
        <v>26186598</v>
      </c>
      <c r="M74" s="157">
        <f>$L$54</f>
        <v>6.4168167243412066E-2</v>
      </c>
      <c r="N74" s="277">
        <f>+$L$57</f>
        <v>1.576718132733114E-2</v>
      </c>
      <c r="O74" s="278">
        <f>L74*(M74+N74)</f>
        <v>2093234.8390119269</v>
      </c>
      <c r="P74" s="274">
        <v>640854</v>
      </c>
      <c r="Q74" s="278">
        <f>K74+O74+P74</f>
        <v>4871889.8390119271</v>
      </c>
      <c r="R74" s="260">
        <v>338545</v>
      </c>
      <c r="S74" s="261">
        <f>Q74+R74</f>
        <v>5210434.8390119271</v>
      </c>
      <c r="T74" s="86"/>
      <c r="U74" s="86"/>
      <c r="V74" s="86"/>
      <c r="W74" s="248">
        <f>+E74</f>
        <v>28056667</v>
      </c>
      <c r="X74" s="86"/>
      <c r="Y74" s="86"/>
      <c r="Z74" s="86"/>
    </row>
    <row r="75" spans="1:26" ht="15.6">
      <c r="A75" s="273" t="s">
        <v>126</v>
      </c>
      <c r="C75" s="194" t="s">
        <v>396</v>
      </c>
      <c r="D75" s="23">
        <v>2221</v>
      </c>
      <c r="E75" s="274">
        <v>0</v>
      </c>
      <c r="F75" s="274">
        <v>0</v>
      </c>
      <c r="G75" s="157">
        <f t="shared" ref="G75:G76" si="0">$L$29</f>
        <v>0.95878815166713105</v>
      </c>
      <c r="H75" s="275">
        <f>F75*G75</f>
        <v>0</v>
      </c>
      <c r="I75" s="157">
        <f t="shared" ref="I75:I76" si="1">$L$44</f>
        <v>1.2289449776767854E-2</v>
      </c>
      <c r="J75" s="10">
        <f>E75*I75</f>
        <v>0</v>
      </c>
      <c r="K75" s="276">
        <f>H75+J75</f>
        <v>0</v>
      </c>
      <c r="L75" s="275">
        <f>E75-F75</f>
        <v>0</v>
      </c>
      <c r="M75" s="157">
        <f t="shared" ref="M75:M76" si="2">$L$54</f>
        <v>6.4168167243412066E-2</v>
      </c>
      <c r="N75" s="277">
        <f>+$L$57</f>
        <v>1.576718132733114E-2</v>
      </c>
      <c r="O75" s="278">
        <f>L75*(M75+N75)</f>
        <v>0</v>
      </c>
      <c r="P75" s="274">
        <v>0</v>
      </c>
      <c r="Q75" s="278">
        <f>K75+O75+P75</f>
        <v>0</v>
      </c>
      <c r="R75" s="260">
        <v>0</v>
      </c>
      <c r="S75" s="261">
        <f>Q75+R75</f>
        <v>0</v>
      </c>
      <c r="T75" s="86"/>
      <c r="U75" s="86"/>
      <c r="V75" s="86"/>
      <c r="W75" s="248">
        <v>0</v>
      </c>
      <c r="X75" s="86"/>
      <c r="Y75" s="86"/>
      <c r="Z75" s="86"/>
    </row>
    <row r="76" spans="1:26" ht="15.6">
      <c r="A76" s="273" t="s">
        <v>127</v>
      </c>
      <c r="D76" s="23"/>
      <c r="E76" s="274">
        <v>0</v>
      </c>
      <c r="F76" s="274">
        <v>0</v>
      </c>
      <c r="G76" s="157">
        <f t="shared" si="0"/>
        <v>0.95878815166713105</v>
      </c>
      <c r="H76" s="275">
        <f>F76*G76</f>
        <v>0</v>
      </c>
      <c r="I76" s="157">
        <f t="shared" si="1"/>
        <v>1.2289449776767854E-2</v>
      </c>
      <c r="J76" s="10">
        <f>E76*I76</f>
        <v>0</v>
      </c>
      <c r="K76" s="276">
        <f>H76+J76</f>
        <v>0</v>
      </c>
      <c r="L76" s="275">
        <f>E76-F76</f>
        <v>0</v>
      </c>
      <c r="M76" s="157">
        <f t="shared" si="2"/>
        <v>6.4168167243412066E-2</v>
      </c>
      <c r="N76" s="277">
        <v>0</v>
      </c>
      <c r="O76" s="278">
        <f>L76*(M76+N76)</f>
        <v>0</v>
      </c>
      <c r="P76" s="274">
        <v>0</v>
      </c>
      <c r="Q76" s="278">
        <f>K76+O76+P76</f>
        <v>0</v>
      </c>
      <c r="R76" s="274">
        <v>0</v>
      </c>
      <c r="S76" s="261">
        <f>Q76+R76</f>
        <v>0</v>
      </c>
      <c r="T76" s="86"/>
      <c r="U76" s="86"/>
      <c r="V76" s="86"/>
      <c r="W76" s="247">
        <f t="shared" ref="W76:W81" si="3">+E76</f>
        <v>0</v>
      </c>
      <c r="X76" s="86"/>
      <c r="Y76" s="86"/>
      <c r="Z76" s="86"/>
    </row>
    <row r="77" spans="1:26" ht="15.6">
      <c r="A77" s="273"/>
      <c r="D77" s="23"/>
      <c r="K77" s="276"/>
      <c r="O77" s="276"/>
      <c r="Q77" s="276"/>
      <c r="S77" s="276"/>
      <c r="T77" s="86"/>
      <c r="U77" s="86"/>
      <c r="V77" s="86"/>
      <c r="W77" s="247">
        <f t="shared" si="3"/>
        <v>0</v>
      </c>
      <c r="X77" s="86"/>
      <c r="Y77" s="86"/>
      <c r="Z77" s="86"/>
    </row>
    <row r="78" spans="1:26" ht="15.6">
      <c r="A78" s="273"/>
      <c r="D78" s="23"/>
      <c r="K78" s="276"/>
      <c r="O78" s="276"/>
      <c r="Q78" s="276"/>
      <c r="S78" s="276"/>
      <c r="T78" s="86"/>
      <c r="U78" s="86"/>
      <c r="V78" s="86"/>
      <c r="W78" s="247">
        <f t="shared" si="3"/>
        <v>0</v>
      </c>
      <c r="X78" s="86"/>
      <c r="Y78" s="86"/>
      <c r="Z78" s="86"/>
    </row>
    <row r="79" spans="1:26" ht="15.6">
      <c r="A79" s="273"/>
      <c r="D79" s="23"/>
      <c r="K79" s="276"/>
      <c r="O79" s="276"/>
      <c r="Q79" s="276"/>
      <c r="S79" s="276"/>
      <c r="T79" s="86"/>
      <c r="U79" s="86"/>
      <c r="V79" s="86"/>
      <c r="W79" s="247">
        <f t="shared" si="3"/>
        <v>0</v>
      </c>
      <c r="X79" s="86"/>
      <c r="Y79" s="86"/>
      <c r="Z79" s="86"/>
    </row>
    <row r="80" spans="1:26" ht="15.6">
      <c r="A80" s="273"/>
      <c r="D80" s="23"/>
      <c r="K80" s="276"/>
      <c r="O80" s="276"/>
      <c r="Q80" s="276"/>
      <c r="S80" s="276"/>
      <c r="T80" s="86"/>
      <c r="U80" s="86"/>
      <c r="V80" s="86"/>
      <c r="W80" s="247">
        <f t="shared" si="3"/>
        <v>0</v>
      </c>
      <c r="X80" s="86"/>
      <c r="Y80" s="86"/>
      <c r="Z80" s="86"/>
    </row>
    <row r="81" spans="1:26" ht="15.6">
      <c r="A81" s="273"/>
      <c r="D81" s="23"/>
      <c r="K81" s="276"/>
      <c r="O81" s="276"/>
      <c r="Q81" s="276"/>
      <c r="S81" s="276"/>
      <c r="T81" s="86"/>
      <c r="U81" s="86"/>
      <c r="V81" s="86"/>
      <c r="W81" s="247">
        <f t="shared" si="3"/>
        <v>0</v>
      </c>
      <c r="X81" s="86"/>
      <c r="Y81" s="86"/>
      <c r="Z81" s="86"/>
    </row>
    <row r="82" spans="1:26">
      <c r="A82" s="279"/>
      <c r="B82" s="280"/>
      <c r="C82" s="91"/>
      <c r="D82" s="91"/>
      <c r="E82" s="91"/>
      <c r="F82" s="91"/>
      <c r="G82" s="91"/>
      <c r="H82" s="91"/>
      <c r="I82" s="91"/>
      <c r="J82" s="91"/>
      <c r="K82" s="92"/>
      <c r="L82" s="91"/>
      <c r="M82" s="91"/>
      <c r="N82" s="91"/>
      <c r="O82" s="92"/>
      <c r="P82" s="91"/>
      <c r="Q82" s="92"/>
      <c r="R82" s="91"/>
      <c r="S82" s="92"/>
      <c r="T82" s="86"/>
      <c r="U82" s="86"/>
      <c r="V82" s="86"/>
      <c r="W82" s="245"/>
      <c r="X82" s="86"/>
      <c r="Y82" s="86"/>
      <c r="Z82" s="86"/>
    </row>
    <row r="83" spans="1:26" ht="15.6">
      <c r="A83" s="18" t="s">
        <v>128</v>
      </c>
      <c r="C83" s="21" t="s">
        <v>129</v>
      </c>
      <c r="D83" s="21"/>
      <c r="E83" s="21"/>
      <c r="F83" s="21"/>
      <c r="G83" s="21"/>
      <c r="H83" s="43"/>
      <c r="I83" s="43"/>
      <c r="J83" s="11"/>
      <c r="K83" s="11"/>
      <c r="L83" s="11"/>
      <c r="M83" s="11"/>
      <c r="N83" s="11"/>
      <c r="O83" s="11"/>
      <c r="P83" s="11"/>
      <c r="Q83" s="93">
        <f>SUM(Q74:Q82)</f>
        <v>4871889.8390119271</v>
      </c>
      <c r="R83" s="93">
        <f>SUM(R74:R82)</f>
        <v>338545</v>
      </c>
      <c r="S83" s="93">
        <f>SUM(S74:S82)</f>
        <v>5210434.8390119271</v>
      </c>
      <c r="T83" s="86"/>
      <c r="U83" s="86"/>
      <c r="V83" s="86"/>
      <c r="W83" s="246">
        <f>SUM(W74:W82)</f>
        <v>28056667</v>
      </c>
      <c r="X83" s="86"/>
      <c r="Y83" s="86"/>
      <c r="Z83" s="86"/>
    </row>
    <row r="84" spans="1:26" ht="15.6">
      <c r="A84" s="94"/>
      <c r="B84" s="86"/>
      <c r="C84" s="86"/>
      <c r="D84" s="86"/>
      <c r="E84" s="142">
        <f>SUM(E74:E81)</f>
        <v>28056667</v>
      </c>
      <c r="F84" s="86"/>
      <c r="G84" s="86"/>
      <c r="H84" s="86"/>
      <c r="I84" s="86"/>
      <c r="J84" s="86"/>
      <c r="K84" s="86"/>
      <c r="L84" s="86"/>
      <c r="M84" s="86"/>
      <c r="N84" s="86"/>
      <c r="O84" s="86"/>
      <c r="P84" s="86"/>
      <c r="Q84" s="86"/>
      <c r="R84" s="86"/>
      <c r="S84" s="86"/>
      <c r="T84" s="86"/>
      <c r="U84" s="86"/>
      <c r="V84" s="86"/>
      <c r="W84" s="293">
        <f>+E84-W83</f>
        <v>0</v>
      </c>
      <c r="X84" s="293" t="s">
        <v>242</v>
      </c>
      <c r="Y84" s="86"/>
      <c r="Z84" s="86"/>
    </row>
    <row r="85" spans="1:26" ht="15.6">
      <c r="A85" s="167">
        <v>3</v>
      </c>
      <c r="B85" s="86"/>
      <c r="C85" s="58" t="s">
        <v>322</v>
      </c>
      <c r="D85" s="58"/>
      <c r="E85" s="58"/>
      <c r="F85" s="58"/>
      <c r="G85" s="86"/>
      <c r="H85" s="86"/>
      <c r="I85" s="86"/>
      <c r="J85" s="86"/>
      <c r="K85" s="86"/>
      <c r="L85" s="86"/>
      <c r="M85" s="86"/>
      <c r="N85" s="86"/>
      <c r="O85" s="86"/>
      <c r="P85" s="86"/>
      <c r="Q85" s="93">
        <f>Q83</f>
        <v>4871889.8390119271</v>
      </c>
      <c r="R85" s="86"/>
      <c r="S85" s="86"/>
      <c r="T85" s="86"/>
      <c r="U85" s="86"/>
      <c r="V85" s="86"/>
      <c r="W85" s="294" t="s">
        <v>402</v>
      </c>
      <c r="X85" s="295"/>
      <c r="Y85" s="86"/>
      <c r="Z85" s="86"/>
    </row>
    <row r="86" spans="1:26">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row>
    <row r="87" spans="1:26">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row>
    <row r="88" spans="1:26" ht="15.6">
      <c r="A88" s="58" t="s">
        <v>131</v>
      </c>
      <c r="B88" s="86"/>
      <c r="C88" s="86"/>
      <c r="D88" s="86"/>
      <c r="E88" s="86"/>
      <c r="F88" s="86"/>
      <c r="G88" s="86"/>
      <c r="H88" s="86"/>
      <c r="I88" s="86"/>
      <c r="J88" s="86"/>
      <c r="K88" s="86"/>
      <c r="L88" s="86"/>
      <c r="M88" s="86"/>
      <c r="N88" s="86"/>
      <c r="O88" s="86"/>
      <c r="P88" s="86"/>
      <c r="Q88" s="86"/>
      <c r="R88" s="86"/>
      <c r="S88" s="86"/>
      <c r="T88" s="86"/>
      <c r="U88" s="86"/>
      <c r="V88" s="86"/>
      <c r="W88" s="86"/>
      <c r="X88" s="86"/>
      <c r="Y88" s="86"/>
      <c r="Z88" s="86"/>
    </row>
    <row r="89" spans="1:26" ht="16.2" thickBot="1">
      <c r="A89" s="96" t="s">
        <v>132</v>
      </c>
      <c r="B89" s="86"/>
      <c r="C89" s="86"/>
      <c r="D89" s="86"/>
      <c r="E89" s="86"/>
      <c r="F89" s="86"/>
      <c r="G89" s="86"/>
      <c r="H89" s="86"/>
      <c r="I89" s="86"/>
      <c r="J89" s="86"/>
      <c r="K89" s="86"/>
      <c r="L89" s="86"/>
      <c r="M89" s="86"/>
      <c r="N89" s="86"/>
      <c r="O89" s="86"/>
      <c r="P89" s="86"/>
      <c r="Q89" s="86"/>
      <c r="R89" s="86"/>
      <c r="S89" s="86"/>
      <c r="T89" s="86"/>
      <c r="U89" s="86"/>
      <c r="V89" s="86"/>
      <c r="W89" s="86"/>
      <c r="X89" s="86"/>
      <c r="Y89" s="86"/>
      <c r="Z89" s="86"/>
    </row>
    <row r="90" spans="1:26" ht="16.5" customHeight="1">
      <c r="A90" s="281" t="s">
        <v>133</v>
      </c>
      <c r="C90" s="363" t="s">
        <v>323</v>
      </c>
      <c r="D90" s="364"/>
      <c r="E90" s="364"/>
      <c r="F90" s="364"/>
      <c r="G90" s="364"/>
      <c r="H90" s="364"/>
      <c r="I90" s="364"/>
      <c r="J90" s="364"/>
      <c r="K90" s="364"/>
      <c r="L90" s="364"/>
      <c r="M90" s="364"/>
      <c r="N90" s="364"/>
      <c r="O90" s="364"/>
      <c r="P90" s="364"/>
      <c r="Q90" s="364"/>
      <c r="R90" s="364"/>
      <c r="S90" s="364"/>
      <c r="T90" s="86"/>
      <c r="U90" s="86"/>
      <c r="V90" s="86"/>
      <c r="W90" s="86"/>
      <c r="X90" s="86"/>
      <c r="Y90" s="86"/>
      <c r="Z90" s="86"/>
    </row>
    <row r="91" spans="1:26" ht="17.100000000000001" customHeight="1">
      <c r="A91" s="281"/>
      <c r="C91" s="288" t="s">
        <v>374</v>
      </c>
      <c r="D91" s="264"/>
      <c r="E91" s="264"/>
      <c r="F91" s="264"/>
      <c r="G91" s="264"/>
      <c r="H91" s="264"/>
      <c r="I91" s="264"/>
      <c r="J91" s="264"/>
      <c r="K91" s="264"/>
      <c r="L91" s="264"/>
      <c r="M91" s="264"/>
      <c r="N91" s="264"/>
      <c r="O91" s="264"/>
      <c r="P91" s="264"/>
      <c r="Q91" s="264"/>
      <c r="R91" s="264"/>
      <c r="S91" s="264"/>
      <c r="T91" s="86"/>
      <c r="U91" s="86"/>
      <c r="V91" s="86"/>
      <c r="W91" s="86"/>
      <c r="X91" s="86"/>
      <c r="Y91" s="86"/>
      <c r="Z91" s="86"/>
    </row>
    <row r="92" spans="1:26" ht="17.100000000000001" customHeight="1">
      <c r="A92" s="281" t="s">
        <v>134</v>
      </c>
      <c r="C92" s="364" t="s">
        <v>324</v>
      </c>
      <c r="D92" s="364"/>
      <c r="E92" s="364"/>
      <c r="F92" s="364"/>
      <c r="G92" s="364"/>
      <c r="H92" s="364"/>
      <c r="I92" s="364"/>
      <c r="J92" s="364"/>
      <c r="K92" s="364"/>
      <c r="L92" s="364"/>
      <c r="M92" s="364"/>
      <c r="N92" s="364"/>
      <c r="O92" s="364"/>
      <c r="P92" s="364"/>
      <c r="Q92" s="364"/>
      <c r="R92" s="364"/>
      <c r="S92" s="364"/>
      <c r="T92" s="86"/>
      <c r="U92" s="86"/>
      <c r="V92" s="86"/>
      <c r="W92" s="86"/>
      <c r="X92" s="86"/>
      <c r="Y92" s="86"/>
      <c r="Z92" s="86"/>
    </row>
    <row r="93" spans="1:26" ht="33" customHeight="1">
      <c r="A93" s="281" t="s">
        <v>135</v>
      </c>
      <c r="C93" s="364" t="s">
        <v>427</v>
      </c>
      <c r="D93" s="364"/>
      <c r="E93" s="364"/>
      <c r="F93" s="364"/>
      <c r="G93" s="364"/>
      <c r="H93" s="364"/>
      <c r="I93" s="364"/>
      <c r="J93" s="364"/>
      <c r="K93" s="364"/>
      <c r="L93" s="364"/>
      <c r="M93" s="364"/>
      <c r="N93" s="364"/>
      <c r="O93" s="364"/>
      <c r="P93" s="364"/>
      <c r="Q93" s="364"/>
      <c r="R93" s="364"/>
      <c r="S93" s="364"/>
      <c r="T93" s="86"/>
      <c r="U93" s="86"/>
      <c r="V93" s="86"/>
      <c r="W93" s="86"/>
      <c r="X93" s="86"/>
      <c r="Y93" s="86"/>
      <c r="Z93" s="86"/>
    </row>
    <row r="94" spans="1:26" ht="17.100000000000001" customHeight="1">
      <c r="A94" s="281" t="s">
        <v>138</v>
      </c>
      <c r="C94" s="369" t="s">
        <v>139</v>
      </c>
      <c r="D94" s="369"/>
      <c r="E94" s="369"/>
      <c r="F94" s="369"/>
      <c r="G94" s="369"/>
      <c r="H94" s="369"/>
      <c r="I94" s="369"/>
      <c r="J94" s="369"/>
      <c r="K94" s="369"/>
      <c r="L94" s="369"/>
      <c r="M94" s="369"/>
      <c r="N94" s="369"/>
      <c r="O94" s="369"/>
      <c r="P94" s="369"/>
      <c r="Q94" s="369"/>
      <c r="R94" s="369"/>
      <c r="S94" s="369"/>
      <c r="T94" s="86"/>
      <c r="U94" s="86"/>
      <c r="V94" s="86"/>
      <c r="W94" s="86"/>
      <c r="X94" s="86"/>
      <c r="Y94" s="86"/>
      <c r="Z94" s="86"/>
    </row>
    <row r="95" spans="1:26" ht="15.75" customHeight="1">
      <c r="A95" s="281" t="s">
        <v>140</v>
      </c>
      <c r="C95" s="364" t="s">
        <v>325</v>
      </c>
      <c r="D95" s="364"/>
      <c r="E95" s="364"/>
      <c r="F95" s="364"/>
      <c r="G95" s="364"/>
      <c r="H95" s="364"/>
      <c r="I95" s="364"/>
      <c r="J95" s="364"/>
      <c r="K95" s="364"/>
      <c r="L95" s="364"/>
      <c r="M95" s="364"/>
      <c r="N95" s="364"/>
      <c r="O95" s="364"/>
      <c r="P95" s="364"/>
      <c r="Q95" s="364"/>
      <c r="R95" s="364"/>
      <c r="S95" s="364"/>
      <c r="T95" s="86"/>
      <c r="U95" s="86"/>
      <c r="V95" s="86"/>
      <c r="W95" s="86"/>
      <c r="X95" s="86"/>
      <c r="Y95" s="86"/>
      <c r="Z95" s="86"/>
    </row>
    <row r="96" spans="1:26" ht="17.100000000000001" customHeight="1">
      <c r="A96" s="100" t="s">
        <v>141</v>
      </c>
      <c r="C96" s="368" t="s">
        <v>326</v>
      </c>
      <c r="D96" s="368"/>
      <c r="E96" s="368"/>
      <c r="F96" s="368"/>
      <c r="G96" s="368"/>
      <c r="H96" s="368"/>
      <c r="I96" s="368"/>
      <c r="J96" s="368"/>
      <c r="K96" s="368"/>
      <c r="L96" s="368"/>
      <c r="M96" s="368"/>
      <c r="N96" s="368"/>
      <c r="O96" s="368"/>
      <c r="P96" s="368"/>
      <c r="Q96" s="368"/>
      <c r="R96" s="368"/>
      <c r="S96" s="368"/>
      <c r="T96" s="86"/>
      <c r="U96" s="86"/>
      <c r="V96" s="86"/>
      <c r="W96" s="86"/>
      <c r="X96" s="86"/>
      <c r="Y96" s="86"/>
      <c r="Z96" s="86"/>
    </row>
    <row r="97" spans="1:26" ht="17.100000000000001" customHeight="1">
      <c r="A97" s="100" t="s">
        <v>143</v>
      </c>
      <c r="C97" s="367" t="s">
        <v>378</v>
      </c>
      <c r="D97" s="368"/>
      <c r="E97" s="368"/>
      <c r="F97" s="368"/>
      <c r="G97" s="368"/>
      <c r="H97" s="368"/>
      <c r="I97" s="368"/>
      <c r="J97" s="368"/>
      <c r="K97" s="368"/>
      <c r="L97" s="368"/>
      <c r="M97" s="368"/>
      <c r="N97" s="368"/>
      <c r="O97" s="368"/>
      <c r="P97" s="368"/>
      <c r="Q97" s="368"/>
      <c r="R97" s="368"/>
      <c r="S97" s="368"/>
      <c r="T97" s="86"/>
      <c r="U97" s="86"/>
      <c r="V97" s="86"/>
      <c r="W97" s="86"/>
      <c r="X97" s="86"/>
      <c r="Y97" s="86"/>
      <c r="Z97" s="86"/>
    </row>
    <row r="98" spans="1:26" ht="17.100000000000001" customHeight="1">
      <c r="A98" s="100" t="s">
        <v>145</v>
      </c>
      <c r="C98" s="368" t="s">
        <v>327</v>
      </c>
      <c r="D98" s="368"/>
      <c r="E98" s="368"/>
      <c r="F98" s="368"/>
      <c r="G98" s="368"/>
      <c r="H98" s="368"/>
      <c r="I98" s="368"/>
      <c r="J98" s="368"/>
      <c r="K98" s="368"/>
      <c r="L98" s="368"/>
      <c r="M98" s="368"/>
      <c r="N98" s="368"/>
      <c r="O98" s="368"/>
      <c r="P98" s="368"/>
      <c r="Q98" s="368"/>
      <c r="R98" s="368"/>
      <c r="S98" s="368"/>
      <c r="T98" s="86"/>
      <c r="U98" s="86"/>
      <c r="V98" s="86"/>
      <c r="W98" s="86"/>
      <c r="X98" s="86"/>
      <c r="Y98" s="86"/>
      <c r="Z98" s="86"/>
    </row>
    <row r="99" spans="1:26" ht="17.100000000000001" customHeight="1">
      <c r="A99" s="100" t="s">
        <v>208</v>
      </c>
      <c r="B99" s="86"/>
      <c r="C99" s="282" t="s">
        <v>328</v>
      </c>
      <c r="D99" s="86"/>
      <c r="E99" s="86"/>
      <c r="F99" s="86"/>
      <c r="G99" s="86"/>
      <c r="H99" s="86"/>
      <c r="I99" s="86"/>
      <c r="J99" s="86"/>
      <c r="K99" s="86"/>
      <c r="L99" s="86"/>
      <c r="M99" s="86"/>
      <c r="N99" s="86"/>
      <c r="O99" s="86"/>
      <c r="P99" s="86"/>
      <c r="Q99" s="86"/>
      <c r="R99" s="86"/>
      <c r="S99" s="86"/>
      <c r="T99" s="86"/>
      <c r="U99" s="86"/>
      <c r="V99" s="86"/>
      <c r="W99" s="86"/>
      <c r="X99" s="86"/>
      <c r="Y99" s="86"/>
      <c r="Z99" s="86"/>
    </row>
    <row r="100" spans="1:26" ht="17.100000000000001" customHeight="1">
      <c r="A100" s="100" t="s">
        <v>214</v>
      </c>
      <c r="C100" s="282" t="s">
        <v>329</v>
      </c>
      <c r="D100" s="42"/>
      <c r="E100" s="43"/>
      <c r="F100" s="43"/>
      <c r="G100" s="11"/>
      <c r="H100" s="43"/>
      <c r="I100" s="43"/>
      <c r="J100" s="11"/>
      <c r="K100" s="11"/>
      <c r="L100" s="58"/>
      <c r="M100" s="58"/>
      <c r="N100" s="58"/>
      <c r="O100" s="38"/>
      <c r="P100" s="58"/>
      <c r="R100" s="11"/>
      <c r="S100" s="105"/>
      <c r="T100" s="86"/>
      <c r="U100" s="86"/>
      <c r="V100" s="86"/>
      <c r="W100" s="86"/>
      <c r="X100" s="86"/>
      <c r="Y100" s="86"/>
      <c r="Z100" s="86"/>
    </row>
    <row r="101" spans="1:26" ht="15.6">
      <c r="A101" s="100" t="s">
        <v>216</v>
      </c>
      <c r="C101" s="282" t="s">
        <v>330</v>
      </c>
      <c r="D101" s="42"/>
      <c r="E101" s="43"/>
      <c r="F101" s="43"/>
      <c r="G101" s="11"/>
      <c r="H101" s="43"/>
      <c r="I101" s="43"/>
      <c r="J101" s="11"/>
      <c r="K101" s="11"/>
      <c r="L101" s="58"/>
      <c r="M101" s="58"/>
      <c r="N101" s="58"/>
      <c r="O101" s="38"/>
      <c r="P101" s="58"/>
      <c r="R101" s="11"/>
      <c r="S101" s="36"/>
      <c r="T101" s="86"/>
      <c r="U101" s="86"/>
      <c r="V101" s="86"/>
      <c r="W101" s="86"/>
      <c r="X101" s="86"/>
      <c r="Y101" s="86"/>
      <c r="Z101" s="86"/>
    </row>
    <row r="102" spans="1:26" ht="15.6">
      <c r="A102" s="100" t="s">
        <v>218</v>
      </c>
      <c r="C102" s="282" t="s">
        <v>219</v>
      </c>
      <c r="D102" s="42"/>
      <c r="E102" s="43"/>
      <c r="F102" s="43"/>
      <c r="G102" s="11"/>
      <c r="H102" s="86"/>
      <c r="I102" s="86"/>
      <c r="J102" s="86"/>
      <c r="K102" s="86"/>
      <c r="L102" s="86"/>
      <c r="M102" s="86"/>
      <c r="N102" s="86"/>
      <c r="O102" s="86"/>
      <c r="P102" s="86"/>
      <c r="Q102" s="86"/>
      <c r="R102" s="86"/>
      <c r="S102" s="86"/>
      <c r="T102" s="86"/>
      <c r="U102" s="86"/>
      <c r="V102" s="86"/>
      <c r="W102" s="86"/>
      <c r="X102" s="86"/>
      <c r="Y102" s="86"/>
      <c r="Z102" s="86"/>
    </row>
    <row r="103" spans="1:2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spans="1:2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spans="1:2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spans="1:2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spans="1:2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spans="1:2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spans="1:2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spans="1:2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spans="1:2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spans="1:2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3:2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3:2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3:2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3:2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3:2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3:2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3:2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3:2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3:2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3:2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3:2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3:2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3:2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3:2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3:2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3:2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3:2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3:2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3:2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3:2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3:2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3:2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3:2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3:2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3:2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3:2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3:2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3:2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3:2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3:2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3:2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3:2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3:2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3:2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3:2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3:2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3:2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3:2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3:2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3:2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3:2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3:2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3:2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3:2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3:2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3:2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3:2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3:2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3:2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3:2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3:2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3:2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3:2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3:2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3:2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3:2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3:2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3:2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3:2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3:2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3:2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3:2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3:2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3:2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3:2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3:2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3:2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3:2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3:2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3:2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3:2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3:2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3:2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3:2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3:2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3:2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3:2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3:2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3:2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3:2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3:2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3:2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3:2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3:2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3:2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3:2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3:2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3:2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3:2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3:2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3:2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3:2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3:2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3:2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3:2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3:2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3:2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3:2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3:2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3:2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3:2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3:2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3:2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3:2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3:2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3:2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3:2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3:2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spans="3:2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spans="3:2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spans="3:2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row>
    <row r="224" spans="3:2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row>
    <row r="225" spans="3:2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row>
    <row r="226" spans="3:2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row>
    <row r="227" spans="3:2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row>
    <row r="228" spans="3:2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row>
    <row r="229" spans="3:2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row>
    <row r="230" spans="3:2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row>
    <row r="231" spans="3:2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row>
    <row r="232" spans="3:2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row>
    <row r="233" spans="3:2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row>
    <row r="234" spans="3:2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row>
    <row r="235" spans="3:2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row>
    <row r="236" spans="3:2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row>
    <row r="237" spans="3:2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row>
    <row r="238" spans="3:2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row>
    <row r="239" spans="3:2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row>
    <row r="240" spans="3:2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row>
    <row r="241" spans="3:2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spans="3:2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spans="3:2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spans="3:2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spans="3:2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spans="3:2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spans="3:2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spans="3:2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spans="3:2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spans="3:2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spans="3:2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spans="3:2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spans="3:2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spans="3:2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spans="3:2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spans="3:2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spans="3:2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spans="3:2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spans="3:2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spans="3:2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spans="3:2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spans="3:2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spans="3:2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spans="3:2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spans="3:2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spans="3:2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spans="3:2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spans="3:2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spans="3:2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spans="3:2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spans="3:2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spans="3:2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spans="3:2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spans="3:2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spans="3:2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spans="3:2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spans="3:2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spans="3:2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spans="3:2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spans="3:2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spans="3:2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spans="3:2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spans="3:2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spans="3:2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spans="3:2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spans="3:2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spans="3:2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spans="3:2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spans="3:2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spans="3:26">
      <c r="C290" s="86"/>
      <c r="D290" s="86"/>
      <c r="E290" s="86"/>
      <c r="F290" s="86"/>
      <c r="G290" s="86"/>
      <c r="H290" s="86"/>
      <c r="I290" s="86"/>
      <c r="J290" s="86"/>
      <c r="K290" s="86"/>
      <c r="L290" s="86"/>
      <c r="M290" s="86"/>
      <c r="N290" s="86"/>
      <c r="O290" s="86"/>
      <c r="P290" s="86"/>
      <c r="Q290" s="86"/>
      <c r="R290" s="86"/>
      <c r="S290" s="86"/>
    </row>
    <row r="291" spans="3:26">
      <c r="C291" s="86"/>
      <c r="D291" s="86"/>
      <c r="E291" s="86"/>
      <c r="F291" s="86"/>
      <c r="G291" s="86"/>
      <c r="H291" s="86"/>
      <c r="I291" s="86"/>
      <c r="J291" s="86"/>
      <c r="K291" s="86"/>
      <c r="L291" s="86"/>
      <c r="M291" s="86"/>
      <c r="N291" s="86"/>
      <c r="O291" s="86"/>
      <c r="P291" s="86"/>
      <c r="Q291" s="86"/>
      <c r="R291" s="86"/>
      <c r="S291" s="86"/>
    </row>
    <row r="292" spans="3:26">
      <c r="C292" s="86"/>
      <c r="D292" s="86"/>
      <c r="E292" s="86"/>
      <c r="F292" s="86"/>
      <c r="G292" s="86"/>
      <c r="H292" s="86"/>
      <c r="I292" s="86"/>
      <c r="J292" s="86"/>
      <c r="K292" s="86"/>
      <c r="L292" s="86"/>
      <c r="M292" s="86"/>
      <c r="N292" s="86"/>
      <c r="O292" s="86"/>
      <c r="P292" s="86"/>
      <c r="Q292" s="86"/>
      <c r="R292" s="86"/>
      <c r="S292" s="86"/>
    </row>
    <row r="293" spans="3:26">
      <c r="C293" s="86"/>
      <c r="D293" s="86"/>
      <c r="E293" s="86"/>
      <c r="F293" s="86"/>
      <c r="G293" s="86"/>
      <c r="H293" s="86"/>
      <c r="I293" s="86"/>
      <c r="J293" s="86"/>
      <c r="K293" s="86"/>
      <c r="L293" s="86"/>
      <c r="M293" s="86"/>
      <c r="N293" s="86"/>
      <c r="O293" s="86"/>
      <c r="P293" s="86"/>
      <c r="Q293" s="86"/>
      <c r="R293" s="86"/>
      <c r="S293" s="86"/>
    </row>
    <row r="294" spans="3:26">
      <c r="C294" s="86"/>
      <c r="D294" s="86"/>
      <c r="E294" s="86"/>
      <c r="F294" s="86"/>
      <c r="G294" s="86"/>
      <c r="H294" s="86"/>
      <c r="I294" s="86"/>
      <c r="J294" s="86"/>
      <c r="K294" s="86"/>
      <c r="L294" s="86"/>
      <c r="M294" s="86"/>
      <c r="N294" s="86"/>
      <c r="O294" s="86"/>
      <c r="P294" s="86"/>
      <c r="Q294" s="86"/>
      <c r="R294" s="86"/>
      <c r="S294" s="86"/>
    </row>
    <row r="295" spans="3:26">
      <c r="C295" s="86"/>
      <c r="D295" s="86"/>
      <c r="E295" s="86"/>
      <c r="F295" s="86"/>
      <c r="G295" s="86"/>
      <c r="H295" s="86"/>
      <c r="I295" s="86"/>
      <c r="J295" s="86"/>
      <c r="K295" s="86"/>
      <c r="L295" s="86"/>
      <c r="M295" s="86"/>
      <c r="N295" s="86"/>
      <c r="O295" s="86"/>
      <c r="P295" s="86"/>
      <c r="Q295" s="86"/>
      <c r="R295" s="86"/>
      <c r="S295" s="86"/>
    </row>
    <row r="296" spans="3:26">
      <c r="C296" s="86"/>
      <c r="D296" s="86"/>
      <c r="E296" s="86"/>
      <c r="F296" s="86"/>
      <c r="G296" s="86"/>
      <c r="H296" s="86"/>
      <c r="I296" s="86"/>
      <c r="J296" s="86"/>
      <c r="K296" s="86"/>
      <c r="L296" s="86"/>
      <c r="M296" s="86"/>
      <c r="N296" s="86"/>
      <c r="O296" s="86"/>
      <c r="P296" s="86"/>
      <c r="Q296" s="86"/>
      <c r="R296" s="86"/>
      <c r="S296" s="86"/>
    </row>
    <row r="297" spans="3:26">
      <c r="C297" s="86"/>
      <c r="D297" s="86"/>
      <c r="E297" s="86"/>
      <c r="F297" s="86"/>
      <c r="G297" s="86"/>
      <c r="H297" s="86"/>
      <c r="I297" s="86"/>
      <c r="J297" s="86"/>
      <c r="K297" s="86"/>
      <c r="L297" s="86"/>
      <c r="M297" s="86"/>
      <c r="N297" s="86"/>
      <c r="O297" s="86"/>
      <c r="P297" s="86"/>
      <c r="Q297" s="86"/>
      <c r="R297" s="86"/>
      <c r="S297" s="86"/>
    </row>
  </sheetData>
  <mergeCells count="8">
    <mergeCell ref="C97:S97"/>
    <mergeCell ref="C98:S98"/>
    <mergeCell ref="C90:S90"/>
    <mergeCell ref="C92:S92"/>
    <mergeCell ref="C93:S93"/>
    <mergeCell ref="C94:S94"/>
    <mergeCell ref="C95:S95"/>
    <mergeCell ref="C96:S96"/>
  </mergeCells>
  <pageMargins left="0.45" right="0.2" top="0.5" bottom="0.5" header="0.3" footer="0.3"/>
  <pageSetup scale="59" fitToHeight="0" orientation="landscape" r:id="rId1"/>
  <headerFooter>
    <oddHeader>&amp;L&amp;"-,Bold"MidAmerican Energy Company Attachment 1-1i&amp;REffective January 1, 2017</oddHeader>
    <oddFooter>&amp;L&amp;D&amp;T&amp;R&amp;Z&amp;F</oddFooter>
  </headerFooter>
  <rowBreaks count="1" manualBreakCount="1">
    <brk id="61"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307"/>
  <sheetViews>
    <sheetView zoomScale="70" zoomScaleNormal="70" workbookViewId="0">
      <selection activeCell="O17" sqref="O17"/>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6.10937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5.88671875" style="1" customWidth="1"/>
    <col min="18" max="18" width="17.88671875" style="1" customWidth="1"/>
    <col min="19" max="19" width="2.44140625" style="1" customWidth="1"/>
    <col min="20" max="20" width="16.6640625" style="1" customWidth="1"/>
    <col min="21" max="21" width="9.109375" style="1"/>
    <col min="22" max="22" width="24.44140625" style="1" bestFit="1" customWidth="1"/>
    <col min="23" max="16384" width="9.109375" style="1"/>
  </cols>
  <sheetData>
    <row r="1" spans="1:69">
      <c r="R1" s="2"/>
    </row>
    <row r="2" spans="1:69">
      <c r="R2" s="2"/>
    </row>
    <row r="4" spans="1:69" ht="15.6">
      <c r="R4" s="213" t="s">
        <v>0</v>
      </c>
    </row>
    <row r="5" spans="1:69" ht="15.6">
      <c r="C5" s="3" t="s">
        <v>1</v>
      </c>
      <c r="D5" s="3"/>
      <c r="E5" s="3"/>
      <c r="F5" s="3"/>
      <c r="G5" s="3"/>
      <c r="H5" s="3"/>
      <c r="I5" s="3"/>
      <c r="J5" s="4" t="s">
        <v>2</v>
      </c>
      <c r="K5" s="4"/>
      <c r="L5" s="3"/>
      <c r="M5" s="3"/>
      <c r="N5" s="3"/>
      <c r="O5" s="5"/>
      <c r="Q5" s="6"/>
      <c r="R5" s="285" t="s">
        <v>228</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235</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0</v>
      </c>
      <c r="K18" s="11"/>
      <c r="L18" s="194"/>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472</v>
      </c>
      <c r="I19" s="30"/>
      <c r="J19" s="32">
        <v>0</v>
      </c>
      <c r="K19" s="33"/>
      <c r="L19" s="194"/>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0</v>
      </c>
      <c r="K20" s="35"/>
      <c r="L20" s="194"/>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J21" s="194"/>
      <c r="K21" s="194"/>
      <c r="L21" s="194"/>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0</v>
      </c>
      <c r="K23" s="11"/>
      <c r="L23" s="194"/>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0</v>
      </c>
      <c r="K24" s="11"/>
      <c r="L24" s="194"/>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0</v>
      </c>
      <c r="K25" s="11"/>
      <c r="L25" s="194"/>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0</v>
      </c>
      <c r="K26" s="33"/>
      <c r="L26" s="194"/>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0</v>
      </c>
      <c r="K27" s="11"/>
      <c r="L27" s="194"/>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L28" s="194"/>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v>4</v>
      </c>
      <c r="C29" s="27" t="s">
        <v>39</v>
      </c>
      <c r="D29" s="27"/>
      <c r="E29" s="27"/>
      <c r="F29" s="27"/>
      <c r="G29" s="21"/>
      <c r="H29" s="30" t="s">
        <v>40</v>
      </c>
      <c r="I29" s="30"/>
      <c r="J29" s="36">
        <f>IF(J27=0,0,J27/J19)</f>
        <v>0</v>
      </c>
      <c r="K29" s="36"/>
      <c r="L29" s="37">
        <f>J29</f>
        <v>0</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L30" s="194"/>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L31" s="194"/>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197"/>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0</v>
      </c>
      <c r="K33" s="38"/>
      <c r="L33" s="197"/>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0</v>
      </c>
      <c r="K34" s="38"/>
      <c r="L34" s="197">
        <f>J34</f>
        <v>0</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197"/>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0</v>
      </c>
      <c r="K37" s="11"/>
      <c r="L37" s="194"/>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0</v>
      </c>
      <c r="K38" s="38"/>
      <c r="L38" s="197">
        <f>J38</f>
        <v>0</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197"/>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t="s">
        <v>56</v>
      </c>
      <c r="C41" s="21" t="s">
        <v>57</v>
      </c>
      <c r="D41" s="21"/>
      <c r="E41" s="21"/>
      <c r="F41" s="21"/>
      <c r="G41" s="21"/>
      <c r="H41" s="30" t="s">
        <v>58</v>
      </c>
      <c r="I41" s="30"/>
      <c r="J41" s="31">
        <v>0</v>
      </c>
      <c r="K41" s="11"/>
      <c r="L41" s="194"/>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4" t="s">
        <v>59</v>
      </c>
      <c r="C42" s="21" t="s">
        <v>60</v>
      </c>
      <c r="D42" s="21"/>
      <c r="E42" s="21"/>
      <c r="F42" s="21"/>
      <c r="G42" s="21"/>
      <c r="H42" s="30" t="s">
        <v>61</v>
      </c>
      <c r="I42" s="30"/>
      <c r="J42" s="38">
        <f>IF(J41=0,0,J41/J18)</f>
        <v>0</v>
      </c>
      <c r="K42" s="38"/>
      <c r="L42" s="197">
        <f>J42</f>
        <v>0</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0</v>
      </c>
      <c r="K44" s="49"/>
      <c r="L44" s="49">
        <f>L34+L38+L42</f>
        <v>0</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0</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0</v>
      </c>
      <c r="K48" s="38"/>
      <c r="L48" s="197">
        <f>J48</f>
        <v>0</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J50" s="194"/>
      <c r="K50" s="194"/>
      <c r="L50" s="194"/>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0</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0</v>
      </c>
      <c r="K52" s="54"/>
      <c r="L52" s="197">
        <f>J52</f>
        <v>0</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0</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J55" s="194"/>
      <c r="K55" s="194"/>
      <c r="L55" s="194"/>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3"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12/31/2012</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43" t="str">
        <f>J8</f>
        <v>Duke Energy Indiana</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6"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469</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2"/>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3" t="s">
        <v>20</v>
      </c>
      <c r="B72" s="194"/>
      <c r="C72" s="194" t="s">
        <v>229</v>
      </c>
      <c r="D72" s="207">
        <v>2202</v>
      </c>
      <c r="E72" s="196">
        <v>0</v>
      </c>
      <c r="F72" s="196">
        <v>0</v>
      </c>
      <c r="G72" s="197">
        <f>$L$29</f>
        <v>0</v>
      </c>
      <c r="H72" s="198">
        <f>F72*G72</f>
        <v>0</v>
      </c>
      <c r="I72" s="197">
        <f>$L$44</f>
        <v>0</v>
      </c>
      <c r="J72" s="194">
        <f>E72*I72</f>
        <v>0</v>
      </c>
      <c r="K72" s="199">
        <f>H72+J72</f>
        <v>0</v>
      </c>
      <c r="L72" s="198">
        <f>E72-F72</f>
        <v>0</v>
      </c>
      <c r="M72" s="197">
        <f>$L$54</f>
        <v>0</v>
      </c>
      <c r="N72" s="208">
        <f>L72*M72</f>
        <v>0</v>
      </c>
      <c r="O72" s="196">
        <v>0</v>
      </c>
      <c r="P72" s="209">
        <f>K72+N72+O72</f>
        <v>0</v>
      </c>
      <c r="Q72" s="210">
        <v>0</v>
      </c>
      <c r="R72" s="211">
        <f>P72+Q72</f>
        <v>0</v>
      </c>
      <c r="S72" s="86"/>
      <c r="T72" s="86"/>
      <c r="U72" s="86"/>
      <c r="V72" s="247">
        <f>+E72</f>
        <v>0</v>
      </c>
      <c r="W72" s="86"/>
      <c r="X72" s="86"/>
      <c r="Y72" s="86"/>
    </row>
    <row r="73" spans="1:69" ht="15.6">
      <c r="A73" s="193" t="s">
        <v>126</v>
      </c>
      <c r="B73" s="194"/>
      <c r="C73" s="194"/>
      <c r="D73" s="207"/>
      <c r="E73" s="196">
        <v>0</v>
      </c>
      <c r="F73" s="196">
        <v>0</v>
      </c>
      <c r="G73" s="197">
        <f t="shared" ref="G73:G74" si="0">$L$29</f>
        <v>0</v>
      </c>
      <c r="H73" s="198">
        <f>F73*G73</f>
        <v>0</v>
      </c>
      <c r="I73" s="197">
        <f t="shared" ref="I73:I74" si="1">$L$44</f>
        <v>0</v>
      </c>
      <c r="J73" s="194">
        <f>E73*I73</f>
        <v>0</v>
      </c>
      <c r="K73" s="199">
        <f>H73+J73</f>
        <v>0</v>
      </c>
      <c r="L73" s="198">
        <f>E73-F73</f>
        <v>0</v>
      </c>
      <c r="M73" s="197">
        <f t="shared" ref="M73:M74" si="2">$L$54</f>
        <v>0</v>
      </c>
      <c r="N73" s="208">
        <f>L73*M73</f>
        <v>0</v>
      </c>
      <c r="O73" s="196">
        <v>0</v>
      </c>
      <c r="P73" s="209">
        <f>K73+N73+O73</f>
        <v>0</v>
      </c>
      <c r="Q73" s="210">
        <v>0</v>
      </c>
      <c r="R73" s="211">
        <f>P73+Q73</f>
        <v>0</v>
      </c>
      <c r="S73" s="86"/>
      <c r="T73" s="86"/>
      <c r="U73" s="86"/>
      <c r="V73" s="247">
        <f t="shared" ref="V73:V79" si="3">+E73</f>
        <v>0</v>
      </c>
      <c r="W73" s="86"/>
      <c r="X73" s="86"/>
      <c r="Y73" s="86"/>
    </row>
    <row r="74" spans="1:69" ht="15.6">
      <c r="A74" s="193" t="s">
        <v>127</v>
      </c>
      <c r="B74" s="194"/>
      <c r="C74" s="194"/>
      <c r="D74" s="207"/>
      <c r="E74" s="196">
        <v>0</v>
      </c>
      <c r="F74" s="196">
        <v>0</v>
      </c>
      <c r="G74" s="197">
        <f t="shared" si="0"/>
        <v>0</v>
      </c>
      <c r="H74" s="198">
        <f>F74*G74</f>
        <v>0</v>
      </c>
      <c r="I74" s="197">
        <f t="shared" si="1"/>
        <v>0</v>
      </c>
      <c r="J74" s="194">
        <f>E74*I74</f>
        <v>0</v>
      </c>
      <c r="K74" s="199">
        <f>H74+J74</f>
        <v>0</v>
      </c>
      <c r="L74" s="198">
        <f>E74-F74</f>
        <v>0</v>
      </c>
      <c r="M74" s="197">
        <f t="shared" si="2"/>
        <v>0</v>
      </c>
      <c r="N74" s="208">
        <f>L74*M74</f>
        <v>0</v>
      </c>
      <c r="O74" s="196">
        <v>0</v>
      </c>
      <c r="P74" s="209">
        <f>K74+N74+O74</f>
        <v>0</v>
      </c>
      <c r="Q74" s="212">
        <v>0</v>
      </c>
      <c r="R74" s="211">
        <f>P74+Q74</f>
        <v>0</v>
      </c>
      <c r="S74" s="86"/>
      <c r="T74" s="86"/>
      <c r="U74" s="86"/>
      <c r="V74" s="247">
        <f t="shared" si="3"/>
        <v>0</v>
      </c>
      <c r="W74" s="86"/>
      <c r="X74" s="86"/>
      <c r="Y74" s="86"/>
    </row>
    <row r="75" spans="1:69" ht="15.6">
      <c r="A75" s="81"/>
      <c r="D75" s="82"/>
      <c r="K75" s="83"/>
      <c r="N75" s="83"/>
      <c r="P75" s="83"/>
      <c r="R75" s="83"/>
      <c r="S75" s="86"/>
      <c r="T75" s="86"/>
      <c r="U75" s="86"/>
      <c r="V75" s="247">
        <f t="shared" si="3"/>
        <v>0</v>
      </c>
      <c r="W75" s="86"/>
      <c r="X75" s="86"/>
      <c r="Y75" s="86"/>
    </row>
    <row r="76" spans="1:69" ht="15.6">
      <c r="A76" s="81"/>
      <c r="D76" s="82"/>
      <c r="K76" s="83"/>
      <c r="N76" s="83"/>
      <c r="P76" s="83"/>
      <c r="R76" s="83"/>
      <c r="S76" s="86"/>
      <c r="T76" s="86"/>
      <c r="U76" s="86"/>
      <c r="V76" s="247">
        <f t="shared" si="3"/>
        <v>0</v>
      </c>
      <c r="W76" s="86"/>
      <c r="X76" s="86"/>
      <c r="Y76" s="86"/>
    </row>
    <row r="77" spans="1:69" ht="15.6">
      <c r="A77" s="81"/>
      <c r="D77" s="82"/>
      <c r="K77" s="83"/>
      <c r="N77" s="83"/>
      <c r="P77" s="83"/>
      <c r="R77" s="83"/>
      <c r="S77" s="86"/>
      <c r="T77" s="86"/>
      <c r="U77" s="86"/>
      <c r="V77" s="247">
        <f t="shared" si="3"/>
        <v>0</v>
      </c>
      <c r="W77" s="86"/>
      <c r="X77" s="86"/>
      <c r="Y77" s="86"/>
    </row>
    <row r="78" spans="1:69" ht="15.6">
      <c r="A78" s="81"/>
      <c r="D78" s="82"/>
      <c r="K78" s="83"/>
      <c r="N78" s="83"/>
      <c r="P78" s="83"/>
      <c r="R78" s="83"/>
      <c r="S78" s="86"/>
      <c r="T78" s="86"/>
      <c r="U78" s="86"/>
      <c r="V78" s="247">
        <f t="shared" si="3"/>
        <v>0</v>
      </c>
      <c r="W78" s="86"/>
      <c r="X78" s="86"/>
      <c r="Y78" s="86"/>
    </row>
    <row r="79" spans="1:69" ht="15.6">
      <c r="A79" s="81"/>
      <c r="D79" s="82"/>
      <c r="K79" s="83"/>
      <c r="N79" s="83"/>
      <c r="P79" s="83"/>
      <c r="R79" s="83"/>
      <c r="S79" s="86"/>
      <c r="T79" s="86"/>
      <c r="U79" s="86"/>
      <c r="V79" s="247">
        <f t="shared" si="3"/>
        <v>0</v>
      </c>
      <c r="W79" s="86"/>
      <c r="X79" s="86"/>
      <c r="Y79" s="86"/>
    </row>
    <row r="80" spans="1:69">
      <c r="A80" s="81"/>
      <c r="C80" s="86"/>
      <c r="D80" s="87"/>
      <c r="E80" s="86"/>
      <c r="F80" s="86"/>
      <c r="G80" s="86"/>
      <c r="H80" s="86"/>
      <c r="I80" s="86"/>
      <c r="J80" s="86"/>
      <c r="K80" s="88"/>
      <c r="L80" s="86"/>
      <c r="M80" s="86"/>
      <c r="N80" s="88"/>
      <c r="O80" s="86"/>
      <c r="P80" s="88"/>
      <c r="Q80" s="86"/>
      <c r="R80" s="88"/>
      <c r="S80" s="86"/>
      <c r="T80" s="86"/>
      <c r="U80" s="86"/>
      <c r="V80" s="245"/>
      <c r="W80" s="86"/>
      <c r="X80" s="86"/>
      <c r="Y80" s="86"/>
    </row>
    <row r="81" spans="1:25">
      <c r="A81" s="81"/>
      <c r="C81" s="86"/>
      <c r="D81" s="87"/>
      <c r="E81" s="86"/>
      <c r="F81" s="86"/>
      <c r="G81" s="86"/>
      <c r="H81" s="86"/>
      <c r="I81" s="86"/>
      <c r="J81" s="86"/>
      <c r="K81" s="88"/>
      <c r="L81" s="86"/>
      <c r="M81" s="86"/>
      <c r="N81" s="88"/>
      <c r="O81" s="86"/>
      <c r="P81" s="88"/>
      <c r="Q81" s="86"/>
      <c r="R81" s="88"/>
      <c r="S81" s="86"/>
      <c r="T81" s="86"/>
      <c r="U81" s="86"/>
      <c r="V81" s="245"/>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5"/>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5"/>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5"/>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5"/>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5"/>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5"/>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5"/>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5"/>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5"/>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5"/>
      <c r="W91" s="86"/>
      <c r="X91" s="86"/>
      <c r="Y91" s="86"/>
    </row>
    <row r="92" spans="1:25" ht="15.6">
      <c r="A92" s="18" t="s">
        <v>128</v>
      </c>
      <c r="B92" s="51"/>
      <c r="C92" s="21" t="s">
        <v>129</v>
      </c>
      <c r="D92" s="21"/>
      <c r="E92" s="21"/>
      <c r="F92" s="21"/>
      <c r="G92" s="21"/>
      <c r="H92" s="43"/>
      <c r="I92" s="43"/>
      <c r="J92" s="11"/>
      <c r="K92" s="11"/>
      <c r="L92" s="11"/>
      <c r="M92" s="11"/>
      <c r="N92" s="11"/>
      <c r="O92" s="11"/>
      <c r="P92" s="93">
        <f>SUM(P72:P91)</f>
        <v>0</v>
      </c>
      <c r="Q92" s="93">
        <f>SUM(Q72:Q91)</f>
        <v>0</v>
      </c>
      <c r="R92" s="93">
        <f>ROUND(SUM(R72:R91),2)</f>
        <v>0</v>
      </c>
      <c r="S92" s="86"/>
      <c r="T92" s="86"/>
      <c r="U92" s="86"/>
      <c r="V92" s="246">
        <f>SUM(V72:V91)</f>
        <v>0</v>
      </c>
      <c r="W92" s="86"/>
      <c r="X92" s="86"/>
      <c r="Y92" s="86"/>
    </row>
    <row r="93" spans="1:25">
      <c r="A93" s="94"/>
      <c r="B93" s="86"/>
      <c r="C93" s="86"/>
      <c r="D93" s="86"/>
      <c r="E93" s="142">
        <f>SUM(E72:E90)</f>
        <v>0</v>
      </c>
      <c r="F93" s="86"/>
      <c r="G93" s="86"/>
      <c r="H93" s="86"/>
      <c r="I93" s="86"/>
      <c r="J93" s="86"/>
      <c r="K93" s="86"/>
      <c r="L93" s="86"/>
      <c r="M93" s="86"/>
      <c r="N93" s="86"/>
      <c r="O93" s="86"/>
      <c r="P93" s="86"/>
      <c r="Q93" s="86"/>
      <c r="R93" s="86"/>
      <c r="S93" s="86"/>
      <c r="T93" s="86"/>
      <c r="U93" s="86"/>
      <c r="V93" s="86"/>
      <c r="W93" s="86"/>
      <c r="X93" s="86"/>
      <c r="Y93" s="86"/>
    </row>
    <row r="94" spans="1:25" ht="15.6">
      <c r="A94" s="95">
        <v>3</v>
      </c>
      <c r="B94" s="86"/>
      <c r="C94" s="58" t="s">
        <v>130</v>
      </c>
      <c r="D94" s="58"/>
      <c r="E94" s="58"/>
      <c r="F94" s="58"/>
      <c r="G94" s="86"/>
      <c r="H94" s="86"/>
      <c r="I94" s="86"/>
      <c r="J94" s="86"/>
      <c r="K94" s="86"/>
      <c r="L94" s="86"/>
      <c r="M94" s="86"/>
      <c r="N94" s="86"/>
      <c r="O94" s="86"/>
      <c r="P94" s="93">
        <f>P92</f>
        <v>0</v>
      </c>
      <c r="Q94" s="86"/>
      <c r="R94" s="86"/>
      <c r="S94" s="86"/>
      <c r="T94" s="86"/>
      <c r="U94" s="86"/>
      <c r="V94" s="86"/>
      <c r="W94" s="86"/>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8" customHeight="1">
      <c r="A99" s="97" t="s">
        <v>133</v>
      </c>
      <c r="B99" s="98"/>
      <c r="C99" s="358" t="s">
        <v>474</v>
      </c>
      <c r="D99" s="358"/>
      <c r="E99" s="358"/>
      <c r="F99" s="358"/>
      <c r="G99" s="358"/>
      <c r="H99" s="358"/>
      <c r="I99" s="358"/>
      <c r="J99" s="358"/>
      <c r="K99" s="358"/>
      <c r="L99" s="358"/>
      <c r="M99" s="358"/>
      <c r="N99" s="358"/>
      <c r="O99" s="358"/>
      <c r="P99" s="358"/>
      <c r="Q99" s="358"/>
      <c r="R99" s="358"/>
      <c r="S99" s="86"/>
      <c r="T99" s="86"/>
      <c r="U99" s="86"/>
      <c r="V99" s="86"/>
      <c r="W99" s="86"/>
      <c r="X99" s="86"/>
      <c r="Y99" s="86"/>
    </row>
    <row r="100" spans="1:25" ht="15.6">
      <c r="A100" s="97"/>
      <c r="B100" s="98"/>
      <c r="C100" s="348" t="s">
        <v>465</v>
      </c>
      <c r="D100" s="344"/>
      <c r="E100" s="344"/>
      <c r="F100" s="344"/>
      <c r="G100" s="344"/>
      <c r="H100" s="344"/>
      <c r="I100" s="344"/>
      <c r="J100" s="344"/>
      <c r="K100" s="344"/>
      <c r="L100" s="344"/>
      <c r="M100" s="344"/>
      <c r="N100" s="344"/>
      <c r="O100" s="344"/>
      <c r="P100" s="344"/>
      <c r="Q100" s="344"/>
      <c r="R100" s="344"/>
      <c r="S100" s="86"/>
      <c r="T100" s="86"/>
      <c r="U100" s="86"/>
      <c r="V100" s="86"/>
      <c r="W100" s="86"/>
      <c r="X100" s="86"/>
      <c r="Y100" s="86"/>
    </row>
    <row r="101" spans="1:25" ht="15.75" customHeight="1">
      <c r="A101" s="97" t="s">
        <v>134</v>
      </c>
      <c r="B101" s="98"/>
      <c r="C101" s="358" t="s">
        <v>226</v>
      </c>
      <c r="D101" s="358"/>
      <c r="E101" s="358"/>
      <c r="F101" s="358"/>
      <c r="G101" s="358"/>
      <c r="H101" s="358"/>
      <c r="I101" s="358"/>
      <c r="J101" s="358"/>
      <c r="K101" s="358"/>
      <c r="L101" s="358"/>
      <c r="M101" s="358"/>
      <c r="N101" s="358"/>
      <c r="O101" s="358"/>
      <c r="P101" s="358"/>
      <c r="Q101" s="358"/>
      <c r="R101" s="358"/>
      <c r="S101" s="86"/>
      <c r="T101" s="86"/>
      <c r="U101" s="86"/>
      <c r="V101" s="86"/>
      <c r="W101" s="86"/>
      <c r="X101" s="86"/>
      <c r="Y101" s="86"/>
    </row>
    <row r="102" spans="1:25" ht="15.75" customHeight="1">
      <c r="A102" s="97" t="s">
        <v>135</v>
      </c>
      <c r="B102" s="98"/>
      <c r="C102" s="361" t="s">
        <v>136</v>
      </c>
      <c r="D102" s="361"/>
      <c r="E102" s="361"/>
      <c r="F102" s="361"/>
      <c r="G102" s="361"/>
      <c r="H102" s="361"/>
      <c r="I102" s="361"/>
      <c r="J102" s="361"/>
      <c r="K102" s="361"/>
      <c r="L102" s="361"/>
      <c r="M102" s="361"/>
      <c r="N102" s="361"/>
      <c r="O102" s="361"/>
      <c r="P102" s="361"/>
      <c r="Q102" s="361"/>
      <c r="R102" s="361"/>
      <c r="S102" s="86"/>
      <c r="T102" s="86"/>
      <c r="U102" s="86"/>
      <c r="V102" s="86"/>
      <c r="W102" s="86"/>
      <c r="X102" s="86"/>
      <c r="Y102" s="86"/>
    </row>
    <row r="103" spans="1:25" ht="15.75" customHeight="1">
      <c r="A103" s="97"/>
      <c r="B103" s="98"/>
      <c r="C103" s="180" t="s">
        <v>137</v>
      </c>
      <c r="D103" s="345"/>
      <c r="E103" s="345"/>
      <c r="F103" s="345"/>
      <c r="G103" s="345"/>
      <c r="H103" s="345"/>
      <c r="I103" s="345"/>
      <c r="J103" s="345"/>
      <c r="K103" s="345"/>
      <c r="L103" s="345"/>
      <c r="M103" s="345"/>
      <c r="N103" s="345"/>
      <c r="O103" s="345"/>
      <c r="P103" s="345"/>
      <c r="Q103" s="345"/>
      <c r="R103" s="345"/>
      <c r="S103" s="86"/>
      <c r="T103" s="86"/>
      <c r="U103" s="86"/>
      <c r="V103" s="86"/>
      <c r="W103" s="86"/>
      <c r="X103" s="86"/>
      <c r="Y103" s="86"/>
    </row>
    <row r="104" spans="1:25" ht="15.75" customHeight="1">
      <c r="A104" s="97" t="s">
        <v>138</v>
      </c>
      <c r="B104" s="98"/>
      <c r="C104" s="361" t="s">
        <v>139</v>
      </c>
      <c r="D104" s="361"/>
      <c r="E104" s="361"/>
      <c r="F104" s="361"/>
      <c r="G104" s="361"/>
      <c r="H104" s="361"/>
      <c r="I104" s="361"/>
      <c r="J104" s="361"/>
      <c r="K104" s="361"/>
      <c r="L104" s="361"/>
      <c r="M104" s="361"/>
      <c r="N104" s="361"/>
      <c r="O104" s="361"/>
      <c r="P104" s="361"/>
      <c r="Q104" s="361"/>
      <c r="R104" s="361"/>
      <c r="S104" s="86"/>
      <c r="T104" s="86"/>
      <c r="U104" s="86"/>
      <c r="V104" s="86"/>
      <c r="W104" s="86"/>
      <c r="X104" s="86"/>
      <c r="Y104" s="86"/>
    </row>
    <row r="105" spans="1:25" ht="15.75" customHeight="1">
      <c r="A105" s="99" t="s">
        <v>140</v>
      </c>
      <c r="B105" s="98"/>
      <c r="C105" s="357" t="s">
        <v>473</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75" customHeight="1">
      <c r="A106" s="99" t="s">
        <v>141</v>
      </c>
      <c r="B106" s="98"/>
      <c r="C106" s="357" t="s">
        <v>142</v>
      </c>
      <c r="D106" s="357"/>
      <c r="E106" s="357"/>
      <c r="F106" s="357"/>
      <c r="G106" s="357"/>
      <c r="H106" s="357"/>
      <c r="I106" s="357"/>
      <c r="J106" s="357"/>
      <c r="K106" s="357"/>
      <c r="L106" s="357"/>
      <c r="M106" s="357"/>
      <c r="N106" s="357"/>
      <c r="O106" s="357"/>
      <c r="P106" s="357"/>
      <c r="Q106" s="357"/>
      <c r="R106" s="357"/>
      <c r="S106" s="86"/>
      <c r="T106" s="86"/>
      <c r="U106" s="86"/>
      <c r="V106" s="86"/>
      <c r="W106" s="86"/>
      <c r="X106" s="86"/>
      <c r="Y106" s="86"/>
    </row>
    <row r="107" spans="1:25" ht="15.75" customHeight="1">
      <c r="A107" s="99" t="s">
        <v>143</v>
      </c>
      <c r="B107" s="98"/>
      <c r="C107" s="357" t="s">
        <v>378</v>
      </c>
      <c r="D107" s="357"/>
      <c r="E107" s="357"/>
      <c r="F107" s="357"/>
      <c r="G107" s="357"/>
      <c r="H107" s="357"/>
      <c r="I107" s="357"/>
      <c r="J107" s="357"/>
      <c r="K107" s="357"/>
      <c r="L107" s="357"/>
      <c r="M107" s="357"/>
      <c r="N107" s="357"/>
      <c r="O107" s="357"/>
      <c r="P107" s="357"/>
      <c r="Q107" s="357"/>
      <c r="R107" s="357"/>
      <c r="S107" s="86"/>
      <c r="T107" s="86"/>
      <c r="U107" s="86"/>
      <c r="V107" s="86"/>
      <c r="W107" s="86"/>
      <c r="X107" s="86"/>
      <c r="Y107" s="86"/>
    </row>
    <row r="108" spans="1:25" ht="15.75" customHeight="1">
      <c r="A108" s="99" t="s">
        <v>145</v>
      </c>
      <c r="B108" s="10"/>
      <c r="C108" s="357" t="s">
        <v>146</v>
      </c>
      <c r="D108" s="357"/>
      <c r="E108" s="357"/>
      <c r="F108" s="357"/>
      <c r="G108" s="357"/>
      <c r="H108" s="357"/>
      <c r="I108" s="357"/>
      <c r="J108" s="357"/>
      <c r="K108" s="357"/>
      <c r="L108" s="357"/>
      <c r="M108" s="357"/>
      <c r="N108" s="357"/>
      <c r="O108" s="357"/>
      <c r="P108" s="357"/>
      <c r="Q108" s="357"/>
      <c r="R108" s="357"/>
      <c r="S108" s="86"/>
      <c r="T108" s="86"/>
      <c r="U108" s="86"/>
      <c r="V108" s="86"/>
      <c r="W108" s="86"/>
      <c r="X108" s="86"/>
      <c r="Y108" s="86"/>
    </row>
    <row r="109" spans="1:25" ht="15.6">
      <c r="A109" s="43" t="s">
        <v>208</v>
      </c>
      <c r="B109" s="58"/>
      <c r="C109" s="58" t="s">
        <v>466</v>
      </c>
      <c r="D109" s="346"/>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7" t="s">
        <v>214</v>
      </c>
      <c r="B110" s="338"/>
      <c r="C110" s="182" t="s">
        <v>467</v>
      </c>
      <c r="D110" s="104"/>
      <c r="E110" s="104"/>
      <c r="F110" s="104"/>
      <c r="G110" s="347"/>
      <c r="H110" s="43"/>
      <c r="I110" s="43"/>
      <c r="J110" s="11"/>
      <c r="K110" s="11"/>
      <c r="L110" s="58"/>
      <c r="M110" s="58"/>
      <c r="N110" s="38"/>
      <c r="O110" s="58"/>
      <c r="P110" s="346"/>
      <c r="Q110" s="11"/>
      <c r="R110" s="105"/>
      <c r="S110" s="86"/>
      <c r="T110" s="86"/>
      <c r="U110" s="86"/>
      <c r="V110" s="86"/>
      <c r="W110" s="86"/>
      <c r="X110" s="86"/>
      <c r="Y110" s="86"/>
    </row>
    <row r="111" spans="1:25" ht="15.6">
      <c r="A111" s="337" t="s">
        <v>216</v>
      </c>
      <c r="B111" s="338"/>
      <c r="C111" s="58" t="s">
        <v>468</v>
      </c>
      <c r="D111" s="104"/>
      <c r="E111" s="104"/>
      <c r="F111" s="104"/>
      <c r="G111" s="347"/>
      <c r="H111" s="43"/>
      <c r="I111" s="43"/>
      <c r="J111" s="11"/>
      <c r="K111" s="11"/>
      <c r="L111" s="58"/>
      <c r="M111" s="58"/>
      <c r="N111" s="38"/>
      <c r="O111" s="58"/>
      <c r="P111" s="346"/>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8">
    <mergeCell ref="C107:R107"/>
    <mergeCell ref="C108:R108"/>
    <mergeCell ref="C99:R99"/>
    <mergeCell ref="C101:R101"/>
    <mergeCell ref="C102:R102"/>
    <mergeCell ref="C104:R104"/>
    <mergeCell ref="C105:R105"/>
    <mergeCell ref="C106:R106"/>
  </mergeCells>
  <pageMargins left="0.45" right="0.2" top="0.5" bottom="0.5" header="0.3" footer="0.3"/>
  <pageSetup scale="59" fitToHeight="0" orientation="landscape" r:id="rId1"/>
  <headerFooter>
    <oddHeader>&amp;L&amp;"-,Bold"MidAmerican Energy Company Attachment 1-1i&amp;REffective January 1, 2017</oddHeader>
    <oddFooter>&amp;L&amp;D&amp;T&amp;R&amp;Z&amp;F</oddFooter>
  </headerFooter>
  <rowBreaks count="1" manualBreakCount="1">
    <brk id="5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Summary Proj TO</vt:lpstr>
      <vt:lpstr>Summary TO</vt:lpstr>
      <vt:lpstr>Gross Plant</vt:lpstr>
      <vt:lpstr>AMIL</vt:lpstr>
      <vt:lpstr>AMMO</vt:lpstr>
      <vt:lpstr>ATC</vt:lpstr>
      <vt:lpstr>ATXI</vt:lpstr>
      <vt:lpstr>CMMPA</vt:lpstr>
      <vt:lpstr>DEI</vt:lpstr>
      <vt:lpstr>DPC</vt:lpstr>
      <vt:lpstr>GRE</vt:lpstr>
      <vt:lpstr>ITC</vt:lpstr>
      <vt:lpstr>ITCM</vt:lpstr>
      <vt:lpstr>METC</vt:lpstr>
      <vt:lpstr>MDU</vt:lpstr>
      <vt:lpstr>MEC</vt:lpstr>
      <vt:lpstr>MRES</vt:lpstr>
      <vt:lpstr>NIPS</vt:lpstr>
      <vt:lpstr>NSP</vt:lpstr>
      <vt:lpstr>OTP</vt:lpstr>
      <vt:lpstr>WPPI</vt:lpstr>
      <vt:lpstr>AMIL!Print_Area</vt:lpstr>
      <vt:lpstr>AMMO!Print_Area</vt:lpstr>
      <vt:lpstr>ATC!Print_Area</vt:lpstr>
      <vt:lpstr>ATXI!Print_Area</vt:lpstr>
      <vt:lpstr>CMMPA!Print_Area</vt:lpstr>
      <vt:lpstr>DEI!Print_Area</vt:lpstr>
      <vt:lpstr>DPC!Print_Area</vt:lpstr>
      <vt:lpstr>GRE!Print_Area</vt:lpstr>
      <vt:lpstr>'Gross Plant'!Print_Area</vt:lpstr>
      <vt:lpstr>ITC!Print_Area</vt:lpstr>
      <vt:lpstr>ITCM!Print_Area</vt:lpstr>
      <vt:lpstr>MDU!Print_Area</vt:lpstr>
      <vt:lpstr>MEC!Print_Area</vt:lpstr>
      <vt:lpstr>METC!Print_Area</vt:lpstr>
      <vt:lpstr>MRES!Print_Area</vt:lpstr>
      <vt:lpstr>NIPS!Print_Area</vt:lpstr>
      <vt:lpstr>NSP!Print_Area</vt:lpstr>
      <vt:lpstr>OTP!Print_Area</vt:lpstr>
      <vt:lpstr>'Summary Proj TO'!Print_Area</vt:lpstr>
      <vt:lpstr>WPPI!Print_Area</vt:lpstr>
      <vt:lpstr>'Summary Proj TO'!Print_Titles</vt:lpstr>
    </vt:vector>
  </TitlesOfParts>
  <Company>Midwest ISO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Gard</dc:creator>
  <cp:lastModifiedBy>Douglas, Tina  (PUC)</cp:lastModifiedBy>
  <cp:lastPrinted>2017-02-21T22:09:18Z</cp:lastPrinted>
  <dcterms:created xsi:type="dcterms:W3CDTF">2011-11-20T17:50:28Z</dcterms:created>
  <dcterms:modified xsi:type="dcterms:W3CDTF">2017-03-02T21:17:29Z</dcterms:modified>
</cp:coreProperties>
</file>