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MN TRM Calcs" sheetId="1" r:id="rId1"/>
    <sheet name="IA TRM Calcs " sheetId="2" r:id="rId2"/>
    <sheet name="IL TRM Calcs" sheetId="3" r:id="rId3"/>
    <sheet name="OTP Calcs " sheetId="4" r:id="rId4"/>
    <sheet name="MidAm Calcs " sheetId="5" r:id="rId5"/>
    <sheet name="BHE Calcs" sheetId="6" r:id="rId6"/>
  </sheets>
  <externalReferences>
    <externalReference r:id="rId7"/>
  </externalReferences>
  <calcPr calcId="145621"/>
</workbook>
</file>

<file path=xl/calcChain.xml><?xml version="1.0" encoding="utf-8"?>
<calcChain xmlns="http://schemas.openxmlformats.org/spreadsheetml/2006/main">
  <c r="L13" i="6" l="1"/>
  <c r="L16" i="6" s="1"/>
  <c r="L14" i="6"/>
  <c r="L21" i="6"/>
  <c r="L24" i="6" s="1"/>
  <c r="L22" i="6"/>
  <c r="L27" i="6" s="1"/>
  <c r="L28" i="6"/>
  <c r="L46" i="6"/>
  <c r="L29" i="6" s="1"/>
  <c r="L12" i="5"/>
  <c r="L26" i="5" s="1"/>
  <c r="L13" i="5"/>
  <c r="L11" i="4"/>
  <c r="L13" i="4"/>
  <c r="L27" i="4" s="1"/>
  <c r="L17" i="4"/>
  <c r="L20" i="4"/>
  <c r="L22" i="4"/>
  <c r="L13" i="3"/>
  <c r="L16" i="3" s="1"/>
  <c r="L14" i="3"/>
  <c r="L21" i="3"/>
  <c r="L24" i="3" s="1"/>
  <c r="L22" i="3"/>
  <c r="L27" i="3" s="1"/>
  <c r="L28" i="3"/>
  <c r="L29" i="3"/>
  <c r="L12" i="2"/>
  <c r="L26" i="2" s="1"/>
  <c r="L13" i="2"/>
  <c r="L15" i="2"/>
  <c r="L27" i="2"/>
  <c r="L11" i="1"/>
  <c r="L25" i="1" s="1"/>
  <c r="L13" i="1"/>
  <c r="L17" i="1"/>
  <c r="L20" i="1"/>
  <c r="L22" i="1"/>
  <c r="L27" i="1" s="1"/>
  <c r="G50" i="1"/>
  <c r="G51" i="1"/>
  <c r="G52" i="1"/>
  <c r="A83" i="1"/>
  <c r="A85" i="1"/>
  <c r="A87" i="1"/>
  <c r="A88" i="1" s="1"/>
  <c r="A90" i="1" s="1"/>
  <c r="A92" i="1" s="1"/>
  <c r="A94" i="1" s="1"/>
  <c r="A95" i="1" s="1"/>
  <c r="A97" i="1" s="1"/>
  <c r="L25" i="4" l="1"/>
  <c r="L26" i="6"/>
  <c r="L27" i="5"/>
  <c r="L26" i="3"/>
</calcChain>
</file>

<file path=xl/sharedStrings.xml><?xml version="1.0" encoding="utf-8"?>
<sst xmlns="http://schemas.openxmlformats.org/spreadsheetml/2006/main" count="428" uniqueCount="215">
  <si>
    <t>0.9 is a typical value used for central HVAC equipment in many programs. The range is 0.74 to 1.0 with most being very close to 0.9, primary data has not been identified.</t>
  </si>
  <si>
    <t>Calculated through energy modeling of California DEER study prototypes modified by Illinois field data with TMY3 Minnesota weather data for the following cities in Minnesota: Duluth (Zone 1), St. Cloud (Zone 2), and Minneapolis-St. Paul (Zone3) by FES 2012.</t>
  </si>
  <si>
    <t>FES scaled annual heating loads from those provided in the Illinois Technical Reference Manual based on Minnesota weather data.</t>
  </si>
  <si>
    <t>US Department of Energy. Though the federal minimum efficiency is 78% there are very few models available at this efficient; a review of AHRI shows that most low efficiency units are 80%. http://buildingsdatabook.eere.energy.gov/ChapterIntro7.aspx</t>
  </si>
  <si>
    <t>Title 10, Code of Federal Regulations, Part 430 - Energy Conservation Program for Consumer Products, Subpart C, Section 430.32. January 1, 2013. http://www.gpo.gov/fdsys/pkg/CFR-2013-title10-vol3/pdf/CFR-2013-title10-vol3-sec430-32.pdf</t>
  </si>
  <si>
    <t>ASHRAE Standard 90.1-2010, Energy Standard for Buildings Except Low-Rise Residential Buildings, Table 6.8.1B, Ground Source Heat Pump 32°F entering water for heating, 77°F entering water for cooling.</t>
  </si>
  <si>
    <t>Personal communication with Eric O'Neil of Michaels Energy, 7/30/15. Eric provided HVAC capacity for the building types modeled in Ref. 3.</t>
  </si>
  <si>
    <t>Performance, Emissions, Economic Analysis of Minnesota Geothermal Heat Pumps, Michaels Energy for Minnesota Department of Commerce, April 2008. http://www.michaelsenergy.com/PDFs/Minnesota%20GHP.pdf</t>
  </si>
  <si>
    <t>Comparison of Electric/Gas Fired Unitary equipment costs from DEER 2008 Database Technology and Measured Cost Data and Electric/Gas Fired Unitary and Heat Pump equipment costs from RSMeans Mechanical Cost Data.</t>
  </si>
  <si>
    <t>Measure Life Report - Residential and Commercial/Industrial Lighting and HVAC Measures, GDS Associates, Inc., June 2007. http://library.cee1.org/sites/default/files/library/8842/CEE_Eval_MeasureLifeStudyLights&amp;HVACGDS_1Jun2007.pdf</t>
  </si>
  <si>
    <t>REFERENCES</t>
  </si>
  <si>
    <r>
      <t>For baseline heating system = electric resistance, use 'Baseline Heating, Existing GSHP' formula with COP = 1.0 and omit the COP_Adjust input.
Proposed heat pump should meet Energy Star minimum requirements
For multi-stage ground source heat pumps, average the highest and lowest EER and COP, per Energy Star guidelines (www.energystar.gov/index.cfm?c=geo_heat.pr_crit_geo_heat_pumps)
EFLH</t>
    </r>
    <r>
      <rPr>
        <vertAlign val="subscript"/>
        <sz val="9"/>
        <color theme="1"/>
        <rFont val="Calibri"/>
        <family val="2"/>
        <scheme val="minor"/>
      </rPr>
      <t>Cool</t>
    </r>
    <r>
      <rPr>
        <sz val="9"/>
        <color theme="1"/>
        <rFont val="Calibri"/>
        <family val="2"/>
        <scheme val="minor"/>
      </rPr>
      <t xml:space="preserve"> data based on DOE2/Equest building simulation. The prototypes building models are based on the California DEER study prototypes, and modified for local construction practices and code. Simulations were run using TMY3 weather data for the following cities in Minnesota: Duluth (Zone 1), St. Cloud (Zone 2), and Minneapolis-St. Paul (Zone3).
EFLH</t>
    </r>
    <r>
      <rPr>
        <vertAlign val="subscript"/>
        <sz val="9"/>
        <color theme="1"/>
        <rFont val="Calibri"/>
        <family val="2"/>
        <scheme val="minor"/>
      </rPr>
      <t>Heat</t>
    </r>
    <r>
      <rPr>
        <sz val="9"/>
        <color theme="1"/>
        <rFont val="Calibri"/>
        <family val="2"/>
        <scheme val="minor"/>
      </rPr>
      <t xml:space="preserve"> were determined from Illinois field data and scaled with Minnesota weather data for the following cities in Minnesota: Duluth (Zone 1), St. Cloud (Zone 2), and Minneapolis-St. Paul (Zone3).</t>
    </r>
  </si>
  <si>
    <t>NOTES</t>
  </si>
  <si>
    <t>*Includes duplex, townhome, and multifamily buildings with 3 or more units</t>
  </si>
  <si>
    <t>Zone 3 (Twin Cities/Southern MN)</t>
  </si>
  <si>
    <t>Zone 2 (Central MN)</t>
  </si>
  <si>
    <t>Zone 1 (Northern MN)</t>
  </si>
  <si>
    <t>Multifamily*</t>
  </si>
  <si>
    <t>Single Family</t>
  </si>
  <si>
    <t>Equivalent Full Load Cooling Hours</t>
  </si>
  <si>
    <t>Location</t>
  </si>
  <si>
    <r>
      <t>Table 2. Effective full load cooling hours (EFLH</t>
    </r>
    <r>
      <rPr>
        <vertAlign val="subscript"/>
        <sz val="9"/>
        <color theme="1"/>
        <rFont val="Calibri"/>
        <family val="2"/>
        <scheme val="minor"/>
      </rPr>
      <t>Cool</t>
    </r>
    <r>
      <rPr>
        <sz val="9"/>
        <color theme="1"/>
        <rFont val="Calibri"/>
        <family val="2"/>
        <scheme val="minor"/>
      </rPr>
      <t>) by Climate Zone (Ref. 9)</t>
    </r>
  </si>
  <si>
    <t>Equivalent Full Load Heating Hours</t>
  </si>
  <si>
    <r>
      <t>Table 1. Effective full load heating hours (EFLH</t>
    </r>
    <r>
      <rPr>
        <vertAlign val="subscript"/>
        <sz val="9"/>
        <color theme="1"/>
        <rFont val="Calibri"/>
        <family val="2"/>
        <scheme val="minor"/>
      </rPr>
      <t>Heat</t>
    </r>
    <r>
      <rPr>
        <sz val="9"/>
        <color theme="1"/>
        <rFont val="Calibri"/>
        <family val="2"/>
        <scheme val="minor"/>
      </rPr>
      <t>) by Climate Zone (Ref. 8)</t>
    </r>
  </si>
  <si>
    <t>DEEMED INPUT TABLES</t>
  </si>
  <si>
    <t>CF</t>
  </si>
  <si>
    <t>Coincidence Factor, assumed to be 0.9 (Ref. 2)</t>
  </si>
  <si>
    <t>CF =</t>
  </si>
  <si>
    <r>
      <t>EFLH</t>
    </r>
    <r>
      <rPr>
        <vertAlign val="subscript"/>
        <sz val="9"/>
        <color theme="1"/>
        <rFont val="Calibri"/>
        <family val="2"/>
        <scheme val="minor"/>
      </rPr>
      <t>Cool</t>
    </r>
  </si>
  <si>
    <t>Equivalent Full Load Cooling Hours, see Table 2</t>
  </si>
  <si>
    <r>
      <t>EFLH</t>
    </r>
    <r>
      <rPr>
        <vertAlign val="subscript"/>
        <sz val="9"/>
        <color theme="1"/>
        <rFont val="Calibri"/>
        <family val="2"/>
        <scheme val="minor"/>
      </rPr>
      <t>Cool</t>
    </r>
    <r>
      <rPr>
        <sz val="9"/>
        <color theme="1"/>
        <rFont val="Calibri"/>
        <family val="2"/>
        <scheme val="minor"/>
      </rPr>
      <t xml:space="preserve"> =</t>
    </r>
  </si>
  <si>
    <r>
      <t>EFLH</t>
    </r>
    <r>
      <rPr>
        <vertAlign val="subscript"/>
        <sz val="9"/>
        <color theme="1"/>
        <rFont val="Calibri"/>
        <family val="2"/>
        <scheme val="minor"/>
      </rPr>
      <t>Heat</t>
    </r>
  </si>
  <si>
    <t>Equivalent Full Load Heating Hours, see Table 1</t>
  </si>
  <si>
    <r>
      <t>EFLH</t>
    </r>
    <r>
      <rPr>
        <vertAlign val="subscript"/>
        <sz val="9"/>
        <color theme="1"/>
        <rFont val="Calibri"/>
        <family val="2"/>
        <scheme val="minor"/>
      </rPr>
      <t>Heat</t>
    </r>
    <r>
      <rPr>
        <sz val="9"/>
        <color theme="1"/>
        <rFont val="Calibri"/>
        <family val="2"/>
        <scheme val="minor"/>
      </rPr>
      <t xml:space="preserve"> =</t>
    </r>
  </si>
  <si>
    <t>EER_Adjust</t>
  </si>
  <si>
    <t>89.1%, adjustment factor from rated EER to average EER (Ref. 3)</t>
  </si>
  <si>
    <t>EER_Adjust =</t>
  </si>
  <si>
    <t>COP_Adjust</t>
  </si>
  <si>
    <t>81.6%, adjustment factor from rated COP to average COP (Ref. 3)</t>
  </si>
  <si>
    <t>COP_Adjust =</t>
  </si>
  <si>
    <t>AFUE_Base</t>
  </si>
  <si>
    <t>AFUE rating of baseline furnace: 80% if replace existing furnace, 90% if new construction (Ref. 7)</t>
  </si>
  <si>
    <t>AFUE_Base =</t>
  </si>
  <si>
    <t>SEER_Base</t>
  </si>
  <si>
    <t>13.0, baseline split system A/C SEER (Ref. 6)</t>
  </si>
  <si>
    <t>SEER_Base =</t>
  </si>
  <si>
    <t>Rated_EER_Proposed</t>
  </si>
  <si>
    <t>actual rated EER in cooling mode for the proposed ground source heat pump</t>
  </si>
  <si>
    <t>Rated_EER_Proposed =</t>
  </si>
  <si>
    <t>Rated_EER_Base</t>
  </si>
  <si>
    <t>13.4, rated EER in cooling mode for the baseline ground source heat pump (Ref. 5)</t>
  </si>
  <si>
    <t>Rated_EER_Base =</t>
  </si>
  <si>
    <t>Rated_COP_Proposed</t>
  </si>
  <si>
    <t>actual rated COP in heating mode for the proposed ground source heat pump</t>
  </si>
  <si>
    <t>Rated_COP_Proposed =</t>
  </si>
  <si>
    <t>Rated_COP_Base</t>
  </si>
  <si>
    <t>3.1, rated COP in heating mode for the baseline ground source heat pump (Ref. 5)</t>
  </si>
  <si>
    <t>Rated_COP_Base =</t>
  </si>
  <si>
    <t>unit conversion, BTU per Dtherm</t>
  </si>
  <si>
    <t>1,000,000 =</t>
  </si>
  <si>
    <t>unit conversion, tons to kW</t>
  </si>
  <si>
    <t>3.52 =</t>
  </si>
  <si>
    <t>Size</t>
  </si>
  <si>
    <t>Heat pump or split system A/C capacity in tons (1 ton = 12,000 btu/h)</t>
  </si>
  <si>
    <t>Size =</t>
  </si>
  <si>
    <t>Where:</t>
  </si>
  <si>
    <t>kW savings</t>
  </si>
  <si>
    <r>
      <t>Unit Peak kW Savings = (Unit Cooling kWh Baseline (GSHP) per Year - Unit Cooling Proposed kWh per Year) / EFLH</t>
    </r>
    <r>
      <rPr>
        <vertAlign val="subscript"/>
        <sz val="9"/>
        <color theme="1"/>
        <rFont val="Calibri"/>
        <family val="2"/>
        <scheme val="minor"/>
      </rPr>
      <t>cool</t>
    </r>
    <r>
      <rPr>
        <sz val="9"/>
        <color theme="1"/>
        <rFont val="Calibri"/>
        <family val="2"/>
        <scheme val="minor"/>
      </rPr>
      <t xml:space="preserve"> x CF</t>
    </r>
  </si>
  <si>
    <t>kWh savings</t>
  </si>
  <si>
    <t>Unit kWh Savings per Year = (Unit Heating kWh Baseline (GSHP) per Year + Unit Cooling kWh Baseline (GSHP) per Year) - (Unit 
          Heating Proposed kWh per Year + Unit Cooling Proposed kWh per Year)</t>
  </si>
  <si>
    <r>
      <t xml:space="preserve">Savings, Existing </t>
    </r>
    <r>
      <rPr>
        <i/>
        <u/>
        <sz val="9"/>
        <color theme="1"/>
        <rFont val="Calibri"/>
        <family val="2"/>
        <scheme val="minor"/>
      </rPr>
      <t>Electric Resistance and Split System A/C:</t>
    </r>
  </si>
  <si>
    <t>kWh proposed cooling, GSHP</t>
  </si>
  <si>
    <r>
      <t>Unit Cooling Proposed kWh per Year = Size x (12 / Rated_EER_Proposed) x EER_Adjust x EFLH</t>
    </r>
    <r>
      <rPr>
        <vertAlign val="subscript"/>
        <sz val="9"/>
        <color theme="1"/>
        <rFont val="Calibri"/>
        <family val="2"/>
        <scheme val="minor"/>
      </rPr>
      <t>cool</t>
    </r>
  </si>
  <si>
    <t>Proposed Cooling, GSHP:</t>
  </si>
  <si>
    <t>kWh proposed heating, GSHP</t>
  </si>
  <si>
    <r>
      <t>Unit Heating Proposed kWh per Year = Size x (3.52 / Rated_COP_Proposed) x COP_Adjust x EFLH</t>
    </r>
    <r>
      <rPr>
        <vertAlign val="subscript"/>
        <sz val="9"/>
        <color theme="1"/>
        <rFont val="Calibri"/>
        <family val="2"/>
        <scheme val="minor"/>
      </rPr>
      <t>Heat</t>
    </r>
  </si>
  <si>
    <t>Proposed Heating, GSHP:</t>
  </si>
  <si>
    <t>kWh baseline cooling, split system A/C</t>
  </si>
  <si>
    <r>
      <t>Unit Cooling kWh Baseline (Split A/C) per Year = Size x (12 / SEER_Base ) x EFLH</t>
    </r>
    <r>
      <rPr>
        <vertAlign val="subscript"/>
        <sz val="9"/>
        <color theme="1"/>
        <rFont val="Calibri"/>
        <family val="2"/>
        <scheme val="minor"/>
      </rPr>
      <t>cool</t>
    </r>
  </si>
  <si>
    <t>Baseline Cooling, Split System A/C:</t>
  </si>
  <si>
    <r>
      <t>Unit Heating Dth Baseline (Furnace) per Year = Btuh_input / 1,000,000 x (1 / AFUE_Base) x EFLH</t>
    </r>
    <r>
      <rPr>
        <vertAlign val="subscript"/>
        <sz val="9"/>
        <color theme="1"/>
        <rFont val="Calibri"/>
        <family val="2"/>
        <scheme val="minor"/>
      </rPr>
      <t>Heat</t>
    </r>
  </si>
  <si>
    <t>Baseline Heating, Gas Furnace:</t>
  </si>
  <si>
    <t>kWh baseline cooling, A/C</t>
  </si>
  <si>
    <r>
      <t>Unit Cooling kWh Baseline (GSHP) per Year = Size x (12 / Rated_EER_Base ) x EER_Adjust) x EFLH</t>
    </r>
    <r>
      <rPr>
        <vertAlign val="subscript"/>
        <sz val="9"/>
        <color theme="1"/>
        <rFont val="Calibri"/>
        <family val="2"/>
        <scheme val="minor"/>
      </rPr>
      <t>cool</t>
    </r>
  </si>
  <si>
    <t>Baseline Cooling, Existing A/C:</t>
  </si>
  <si>
    <r>
      <t xml:space="preserve">kWh baseline </t>
    </r>
    <r>
      <rPr>
        <u/>
        <sz val="9"/>
        <color theme="1"/>
        <rFont val="Calibri"/>
        <family val="2"/>
        <scheme val="minor"/>
      </rPr>
      <t>Electric Resistance</t>
    </r>
  </si>
  <si>
    <r>
      <t>Unit Heating kWh Baseline (GSHP) per Year = Size x (3.52 / ( Rated_COP_Base ) x COP_Adjust )) x EFLH</t>
    </r>
    <r>
      <rPr>
        <vertAlign val="subscript"/>
        <sz val="9"/>
        <color theme="1"/>
        <rFont val="Calibri"/>
        <family val="2"/>
        <scheme val="minor"/>
      </rPr>
      <t>Heat</t>
    </r>
  </si>
  <si>
    <r>
      <t xml:space="preserve">Baseline Heating, Existing </t>
    </r>
    <r>
      <rPr>
        <i/>
        <u/>
        <sz val="9"/>
        <color theme="1"/>
        <rFont val="Calibri"/>
        <family val="2"/>
        <scheme val="minor"/>
      </rPr>
      <t>Electric Resistance</t>
    </r>
    <r>
      <rPr>
        <i/>
        <sz val="9"/>
        <color theme="1"/>
        <rFont val="Calibri"/>
        <family val="2"/>
        <scheme val="minor"/>
      </rPr>
      <t>:</t>
    </r>
  </si>
  <si>
    <t>Algorithms:</t>
  </si>
  <si>
    <t>Example</t>
  </si>
  <si>
    <t>Replace on Fail, Replace Working, New Construction</t>
  </si>
  <si>
    <t>Actions:</t>
  </si>
  <si>
    <t>Indicates Utility Modified/Specific Inputs</t>
  </si>
  <si>
    <t>This measure includes replacement of non-working and working ground source heat pump (GSHP) equipment and replacement of non-working and working furnace and air conditioner equipment with ground source heat pump systems (GSHP)</t>
  </si>
  <si>
    <r>
      <rPr>
        <b/>
        <sz val="9"/>
        <color theme="1"/>
        <rFont val="Calibri"/>
        <family val="2"/>
        <scheme val="minor"/>
      </rPr>
      <t>Description:</t>
    </r>
    <r>
      <rPr>
        <sz val="9"/>
        <color theme="1"/>
        <rFont val="Calibri"/>
        <family val="2"/>
        <scheme val="minor"/>
      </rPr>
      <t xml:space="preserve"> </t>
    </r>
  </si>
  <si>
    <t>Indicates cells modified or added with values from Information Received During Install</t>
  </si>
  <si>
    <t>MEASURE OVERVIEW</t>
  </si>
  <si>
    <t>Indicates standardized inputs from TRM</t>
  </si>
  <si>
    <t>Indicates adjusted standardized inputs to MN data in order to compare TRM Calcs</t>
  </si>
  <si>
    <t>Residential HVAC - Ground Source Heat Pump Systems</t>
  </si>
  <si>
    <t>Summer system peak Coincidence Factor for cooling = 97% (used 90% to maintain consisentcy across TRMs)</t>
  </si>
  <si>
    <t>CF=</t>
  </si>
  <si>
    <t>Constant to convert the COP of the unit to the HSPF</t>
  </si>
  <si>
    <t xml:space="preserve">3.412 = </t>
  </si>
  <si>
    <t>Baseline GSHP heating derating = 11.8%</t>
  </si>
  <si>
    <r>
      <t>DeratingHeat</t>
    </r>
    <r>
      <rPr>
        <vertAlign val="subscript"/>
        <sz val="9"/>
        <color theme="1"/>
        <rFont val="Calibri"/>
        <family val="2"/>
        <scheme val="minor"/>
      </rPr>
      <t>Base</t>
    </r>
    <r>
      <rPr>
        <sz val="9"/>
        <color theme="1"/>
        <rFont val="Calibri"/>
        <family val="2"/>
        <scheme val="minor"/>
      </rPr>
      <t xml:space="preserve"> =</t>
    </r>
  </si>
  <si>
    <t>Efficient GSHP heating derating = 0% if Quality Installation Performed or 11.8% if Quality Installation is not performed</t>
  </si>
  <si>
    <r>
      <t>DeratingHeat</t>
    </r>
    <r>
      <rPr>
        <vertAlign val="subscript"/>
        <sz val="9"/>
        <color theme="1"/>
        <rFont val="Calibri"/>
        <family val="2"/>
        <scheme val="minor"/>
      </rPr>
      <t>eff</t>
    </r>
    <r>
      <rPr>
        <sz val="9"/>
        <color theme="1"/>
        <rFont val="Calibri"/>
        <family val="2"/>
        <scheme val="minor"/>
      </rPr>
      <t xml:space="preserve"> =</t>
    </r>
  </si>
  <si>
    <t>Full load COP of efficient unit = Actual Installed</t>
  </si>
  <si>
    <r>
      <t>COP</t>
    </r>
    <r>
      <rPr>
        <vertAlign val="subscript"/>
        <sz val="9"/>
        <color theme="1"/>
        <rFont val="Calibri"/>
        <family val="2"/>
        <scheme val="minor"/>
      </rPr>
      <t>EE-FL</t>
    </r>
    <r>
      <rPr>
        <sz val="9"/>
        <color theme="1"/>
        <rFont val="Calibri"/>
        <family val="2"/>
        <scheme val="minor"/>
      </rPr>
      <t xml:space="preserve"> =</t>
    </r>
  </si>
  <si>
    <t>Part load Coeffecient of Performance (COP) of efficient unit = Actual Installed</t>
  </si>
  <si>
    <r>
      <t>COP</t>
    </r>
    <r>
      <rPr>
        <vertAlign val="subscript"/>
        <sz val="9"/>
        <color theme="1"/>
        <rFont val="Calibri"/>
        <family val="2"/>
        <scheme val="minor"/>
      </rPr>
      <t>EE-PL</t>
    </r>
    <r>
      <rPr>
        <sz val="9"/>
        <color theme="1"/>
        <rFont val="Calibri"/>
        <family val="2"/>
        <scheme val="minor"/>
      </rPr>
      <t xml:space="preserve"> =</t>
    </r>
  </si>
  <si>
    <t>Heating system Performance Factor (HSPF) of new replacement of new replacement baseline heating system = 8.2</t>
  </si>
  <si>
    <r>
      <t>HSPF</t>
    </r>
    <r>
      <rPr>
        <vertAlign val="subscript"/>
        <sz val="9"/>
        <color theme="1"/>
        <rFont val="Calibri"/>
        <family val="2"/>
        <scheme val="minor"/>
      </rPr>
      <t>Base</t>
    </r>
    <r>
      <rPr>
        <sz val="9"/>
        <color theme="1"/>
        <rFont val="Calibri"/>
        <family val="2"/>
        <scheme val="minor"/>
      </rPr>
      <t xml:space="preserve"> =</t>
    </r>
  </si>
  <si>
    <t>Full load heating mode operation factor = 0.5 if variable speed GSHP or 0 if single/constant speed GSHP</t>
  </si>
  <si>
    <r>
      <t>FLF</t>
    </r>
    <r>
      <rPr>
        <vertAlign val="subscript"/>
        <sz val="9"/>
        <color theme="1"/>
        <rFont val="Calibri"/>
        <family val="2"/>
        <scheme val="minor"/>
      </rPr>
      <t>Heat</t>
    </r>
    <r>
      <rPr>
        <sz val="9"/>
        <color theme="1"/>
        <rFont val="Calibri"/>
        <family val="2"/>
        <scheme val="minor"/>
      </rPr>
      <t>=</t>
    </r>
  </si>
  <si>
    <t>Part load heating mode operation factor = 0.5 if variable speed GSHP or 0 if single/constant speed GSHP</t>
  </si>
  <si>
    <r>
      <t>PLF</t>
    </r>
    <r>
      <rPr>
        <vertAlign val="subscript"/>
        <sz val="9"/>
        <color theme="1"/>
        <rFont val="Calibri"/>
        <family val="2"/>
        <scheme val="minor"/>
      </rPr>
      <t>Heat</t>
    </r>
    <r>
      <rPr>
        <sz val="9"/>
        <color theme="1"/>
        <rFont val="Calibri"/>
        <family val="2"/>
        <scheme val="minor"/>
      </rPr>
      <t xml:space="preserve"> =</t>
    </r>
  </si>
  <si>
    <t>Btu/hr</t>
  </si>
  <si>
    <t>Full load heating capacity of GSHP = Actual (where 1 ton = 12,000 Btu/hr)</t>
  </si>
  <si>
    <r>
      <t>Capacity</t>
    </r>
    <r>
      <rPr>
        <vertAlign val="subscript"/>
        <sz val="9"/>
        <color theme="1"/>
        <rFont val="Calibri"/>
        <family val="2"/>
        <scheme val="minor"/>
      </rPr>
      <t>Heat</t>
    </r>
    <r>
      <rPr>
        <sz val="9"/>
        <color theme="1"/>
        <rFont val="Calibri"/>
        <family val="2"/>
        <scheme val="minor"/>
      </rPr>
      <t xml:space="preserve"> =</t>
    </r>
  </si>
  <si>
    <t>Baseline GSHP Cooling derating = 10.5%</t>
  </si>
  <si>
    <r>
      <t>DeratingCool</t>
    </r>
    <r>
      <rPr>
        <vertAlign val="subscript"/>
        <sz val="9"/>
        <color theme="1"/>
        <rFont val="Calibri"/>
        <family val="2"/>
        <scheme val="minor"/>
      </rPr>
      <t>Base</t>
    </r>
    <r>
      <rPr>
        <sz val="9"/>
        <color theme="1"/>
        <rFont val="Calibri"/>
        <family val="2"/>
        <scheme val="minor"/>
      </rPr>
      <t xml:space="preserve"> =</t>
    </r>
  </si>
  <si>
    <t>Efficient GSHP cooling derating = 0% if Quality Installation Performed or 10.5% if Quality Installation is not performed</t>
  </si>
  <si>
    <r>
      <t>DeratingCool</t>
    </r>
    <r>
      <rPr>
        <vertAlign val="subscript"/>
        <sz val="9"/>
        <color theme="1"/>
        <rFont val="Calibri"/>
        <family val="2"/>
        <scheme val="minor"/>
      </rPr>
      <t>eff</t>
    </r>
    <r>
      <rPr>
        <sz val="9"/>
        <color theme="1"/>
        <rFont val="Calibri"/>
        <family val="2"/>
        <scheme val="minor"/>
      </rPr>
      <t xml:space="preserve"> =</t>
    </r>
  </si>
  <si>
    <t>Full load EER of GSHP = Actual Installed</t>
  </si>
  <si>
    <r>
      <t>EER</t>
    </r>
    <r>
      <rPr>
        <vertAlign val="subscript"/>
        <sz val="9"/>
        <color theme="1"/>
        <rFont val="Calibri"/>
        <family val="2"/>
        <scheme val="minor"/>
      </rPr>
      <t>EE-FL</t>
    </r>
    <r>
      <rPr>
        <sz val="9"/>
        <color theme="1"/>
        <rFont val="Calibri"/>
        <family val="2"/>
        <scheme val="minor"/>
      </rPr>
      <t xml:space="preserve"> =</t>
    </r>
  </si>
  <si>
    <t>Part load EER of GSHP = Actual Installed</t>
  </si>
  <si>
    <r>
      <t>EER</t>
    </r>
    <r>
      <rPr>
        <vertAlign val="subscript"/>
        <sz val="9"/>
        <color theme="1"/>
        <rFont val="Calibri"/>
        <family val="2"/>
        <scheme val="minor"/>
      </rPr>
      <t>EE-PL</t>
    </r>
    <r>
      <rPr>
        <sz val="9"/>
        <color theme="1"/>
        <rFont val="Calibri"/>
        <family val="2"/>
        <scheme val="minor"/>
      </rPr>
      <t xml:space="preserve"> =</t>
    </r>
  </si>
  <si>
    <t>Energy Efficiency Ratio (EER) of new baseline ASHP = 11.8</t>
  </si>
  <si>
    <r>
      <t>EER</t>
    </r>
    <r>
      <rPr>
        <vertAlign val="subscript"/>
        <sz val="9"/>
        <color theme="1"/>
        <rFont val="Calibri"/>
        <family val="2"/>
        <scheme val="minor"/>
      </rPr>
      <t>Base</t>
    </r>
    <r>
      <rPr>
        <sz val="9"/>
        <color theme="1"/>
        <rFont val="Calibri"/>
        <family val="2"/>
        <scheme val="minor"/>
      </rPr>
      <t xml:space="preserve"> =</t>
    </r>
  </si>
  <si>
    <t>Equivalent full load cooling mode operation factor = 0.15 if variable speed GSHP or 1 if single/constant speed GSHP</t>
  </si>
  <si>
    <r>
      <t>FLF</t>
    </r>
    <r>
      <rPr>
        <vertAlign val="subscript"/>
        <sz val="9"/>
        <color theme="1"/>
        <rFont val="Calibri"/>
        <family val="2"/>
        <scheme val="minor"/>
      </rPr>
      <t>cool</t>
    </r>
    <r>
      <rPr>
        <sz val="9"/>
        <color theme="1"/>
        <rFont val="Calibri"/>
        <family val="2"/>
        <scheme val="minor"/>
      </rPr>
      <t xml:space="preserve"> =</t>
    </r>
  </si>
  <si>
    <t>Part load cooling mode operation = 0.85 if variable speed GSHP or 0 if single/constant speed GSHP</t>
  </si>
  <si>
    <r>
      <t>PLF</t>
    </r>
    <r>
      <rPr>
        <vertAlign val="subscript"/>
        <sz val="9"/>
        <color theme="1"/>
        <rFont val="Calibri"/>
        <family val="2"/>
        <scheme val="minor"/>
      </rPr>
      <t>cool</t>
    </r>
    <r>
      <rPr>
        <sz val="9"/>
        <color theme="1"/>
        <rFont val="Calibri"/>
        <family val="2"/>
        <scheme val="minor"/>
      </rPr>
      <t xml:space="preserve"> =</t>
    </r>
  </si>
  <si>
    <t>Cooling Capacity of GSHP (Btu/hr) = Actual (where 1 ton = 12,000 Btu/hr)</t>
  </si>
  <si>
    <r>
      <t>Capacity</t>
    </r>
    <r>
      <rPr>
        <vertAlign val="subscript"/>
        <sz val="9"/>
        <color theme="1"/>
        <rFont val="Calibri"/>
        <family val="2"/>
        <scheme val="minor"/>
      </rPr>
      <t>cool</t>
    </r>
    <r>
      <rPr>
        <sz val="9"/>
        <color theme="1"/>
        <rFont val="Calibri"/>
        <family val="2"/>
        <scheme val="minor"/>
      </rPr>
      <t xml:space="preserve"> =</t>
    </r>
  </si>
  <si>
    <t>Value</t>
  </si>
  <si>
    <t>kW</t>
  </si>
  <si>
    <t>Unit peak kW Savings</t>
  </si>
  <si>
    <t>kWh</t>
  </si>
  <si>
    <t>Unit kWh Savings per Year: Based on algorithm above</t>
  </si>
  <si>
    <t>Total Savings</t>
  </si>
  <si>
    <t>kWh hot water savings (Calculation Not Used)</t>
  </si>
  <si>
    <t>kWh Heating Savings</t>
  </si>
  <si>
    <t>kWh Cooling Savings</t>
  </si>
  <si>
    <t>Electric Energy Savings</t>
  </si>
  <si>
    <t>New Construction or Time of Sale/Replacement</t>
  </si>
  <si>
    <t>This measure characterizes the installation of an ENERGY STAR qualified Geothermal Source Heat Pump (GSHP) either during new construction or at Time of Sale/Replacement of an existing system(s). The baseline is always assumed to be a new baseline Air Source Heat Pump (ASHP). Savings are realized due to the GSHP providing heating and cooling more efficiently than a baseline ASHP, and where a desuperheater is installed, additional Domestic Hot Water (DHW) savings are realized due to displacing existing water heating.</t>
  </si>
  <si>
    <t>Summer system peak Coincidence Factor for cooling = 97%</t>
  </si>
  <si>
    <r>
      <t>EER</t>
    </r>
    <r>
      <rPr>
        <vertAlign val="subscript"/>
        <sz val="9"/>
        <color theme="1"/>
        <rFont val="Calibri"/>
        <family val="2"/>
        <scheme val="minor"/>
      </rPr>
      <t>FL</t>
    </r>
    <r>
      <rPr>
        <sz val="9"/>
        <color theme="1"/>
        <rFont val="Calibri"/>
        <family val="2"/>
        <scheme val="minor"/>
      </rPr>
      <t xml:space="preserve"> =</t>
    </r>
  </si>
  <si>
    <t>EER of existing cooling unit = Acutal if known or ASHP at 8.55, Central AC at 8.15, or No central AC at 11</t>
  </si>
  <si>
    <t>EERexist=</t>
  </si>
  <si>
    <t>EER Efficiency of new replacement unit = ASHP at 11.8, Central AC at 11, or No Central AC at 11</t>
  </si>
  <si>
    <t>EERbase=</t>
  </si>
  <si>
    <r>
      <t>COP</t>
    </r>
    <r>
      <rPr>
        <vertAlign val="subscript"/>
        <sz val="9"/>
        <color theme="1"/>
        <rFont val="Calibri"/>
        <family val="2"/>
        <scheme val="minor"/>
      </rPr>
      <t>PL</t>
    </r>
    <r>
      <rPr>
        <sz val="9"/>
        <color theme="1"/>
        <rFont val="Calibri"/>
        <family val="2"/>
        <scheme val="minor"/>
      </rPr>
      <t xml:space="preserve"> =</t>
    </r>
  </si>
  <si>
    <t>Heating system Performance Factor (HSPF) of existing heating system = acutal if known or default of ASHP at 5.44 and Electric Resistance at 3.41</t>
  </si>
  <si>
    <t>HSPFexist=</t>
  </si>
  <si>
    <t>HSPFbase=</t>
  </si>
  <si>
    <t>Heating capacity of GSHP = Actual (where 1 ton = 12,000 Btu/hr)</t>
  </si>
  <si>
    <t>Capacity_heat=</t>
  </si>
  <si>
    <t>Full Load Cooling Hours</t>
  </si>
  <si>
    <t>FLHcool =</t>
  </si>
  <si>
    <t>FLHheat =</t>
  </si>
  <si>
    <t>1 if existing builing is electrically heated or 0 if existing building not electrically heated</t>
  </si>
  <si>
    <t>ElecHeat=</t>
  </si>
  <si>
    <r>
      <t>EER</t>
    </r>
    <r>
      <rPr>
        <vertAlign val="subscript"/>
        <sz val="9"/>
        <color theme="1"/>
        <rFont val="Calibri"/>
        <family val="2"/>
        <scheme val="minor"/>
      </rPr>
      <t>PL</t>
    </r>
    <r>
      <rPr>
        <sz val="9"/>
        <color theme="1"/>
        <rFont val="Calibri"/>
        <family val="2"/>
        <scheme val="minor"/>
      </rPr>
      <t xml:space="preserve"> =</t>
    </r>
  </si>
  <si>
    <t>SEER Efficinecy of existing cooling unit = acutal if know or ASHP at 9.12, Central AC at 8.6, or No central at 13</t>
  </si>
  <si>
    <t>SEERexist =</t>
  </si>
  <si>
    <t>SEER Efficinecy of new replacement baseline unit = 14 for ASHP</t>
  </si>
  <si>
    <t>SEERbase =</t>
  </si>
  <si>
    <t>Capacity_cooling=</t>
  </si>
  <si>
    <t>kW savings for next 17 years</t>
  </si>
  <si>
    <t>kW savings for years 1 through 8</t>
  </si>
  <si>
    <t>kWh savings for next 17 years</t>
  </si>
  <si>
    <t>kWh savings for years 1 through 8</t>
  </si>
  <si>
    <t>Next 17 Years</t>
  </si>
  <si>
    <t>1st 8 Years</t>
  </si>
  <si>
    <t>This measure characterizes the installation of a Ground Source Heat Pump under the following scenarios: 
    a) New Construction:
             a. The installation of a new residential sized Ground Source Heat Pump system meeting ENERGY STAR efficiency standards presented below in a new home.
             b. Note the baseline in this case should be determined via EM&amp;V and the algorithms are provided to allow savings to be calculated from any baseline 
                  condition.
     b) Time of Sale:
             a. The planned installation of a new residential sized Ground Source Heat Pump system meeting ENERGY STAR efficiency standards presented below to  
                  replace an existing system(s) that does not meet the criteria for early replacement described in section c below.
             b. Note the baseline in this case is an equivalent replacement system to that which exists currently in the home. The calculation of savings is dependent on 
                  whether an incentive for the installation has been provided by both a gas and electric utility, just an electric utility or just a gas utility.
             c. Additional DHW savings are calculated based upon the fuel and efficiency of the existing unit.
     c) Early Replacement/Retrofit:
             a. The early removal of functioning either electric or gas space heating and/or cooling systems from service, prior to the natural end of life, and 
                  replacement with a new high efficiency Ground Source Heat Pump system.
             b. Note the baseline in this case is the existing equipment being replaced. The calculation of savings is dependent on whether an incentive for the 
                  installation has been provided by both a gas and electric utility, just an electric utility or just a gas utility.
             c. Additional DHW savings are calculated based upon the fuel and efficiency of the existing unit.
            d. The definitions for when an installation can be claimed as an early replacement are provided below. Note if one system (heating or cooling) has failed or  
                  does not meet the criteria below but the other system does, then the appropriate new baseline replacement should be used for the unit not meeting 
                  early replacement criteria and the existing system efficiency for the unit that does should be used in the algorithm.</t>
  </si>
  <si>
    <t>81.6%, adjustment factor from rated COP to average COP (omit if electric resistance heat)</t>
  </si>
  <si>
    <t>3.1, rated COP in heating mode for the baseline ground source heat pump (use 1.0 if electric resistance heat)</t>
  </si>
  <si>
    <t>0.0712 load factor (based on Residential Heat - Cooling load shape)</t>
  </si>
  <si>
    <t>LF =</t>
  </si>
  <si>
    <t>5,360.61 kWh savings due to not needing backup heating capability from an ASHP</t>
  </si>
  <si>
    <t>Backup =</t>
  </si>
  <si>
    <t>Capacity of cooling system in Mbtu (from rebate appliation)</t>
  </si>
  <si>
    <t>CAP=</t>
  </si>
  <si>
    <t>1.0787 adjustment factor to convert from Iowa average HDDs to Sioux City, IA HDDs</t>
  </si>
  <si>
    <t>ADJ(heat)=</t>
  </si>
  <si>
    <t>0.8614 adjustment factor to convert from Iowa average CDDs to Sioux City, IA CDDs</t>
  </si>
  <si>
    <t>ADJ(cool)=</t>
  </si>
  <si>
    <t>Equivalent full load hours of heating</t>
  </si>
  <si>
    <t>HFLH=</t>
  </si>
  <si>
    <t>Equivalent full load hours of cooling</t>
  </si>
  <si>
    <t>CFLH=</t>
  </si>
  <si>
    <t>heating efficiency rating of new GSHP (from rebate application)</t>
  </si>
  <si>
    <t>COP(act)=</t>
  </si>
  <si>
    <t>baseline efficiency COP of 2.26</t>
  </si>
  <si>
    <t>COP(base)=</t>
  </si>
  <si>
    <t>cooling efficiency rating of new GSHP (from rebate application)</t>
  </si>
  <si>
    <t>EER(act) =</t>
  </si>
  <si>
    <t>Baseline efficiency EER of 11.18</t>
  </si>
  <si>
    <t>EER(base) =</t>
  </si>
  <si>
    <r>
      <t xml:space="preserve">Unit Peak kW Savings = Cooling kWh x 1/8760 </t>
    </r>
    <r>
      <rPr>
        <sz val="9"/>
        <color theme="1"/>
        <rFont val="Calibri"/>
        <family val="2"/>
      </rPr>
      <t>÷ LF</t>
    </r>
  </si>
  <si>
    <t>Unit kWh Savings per Year = Cooling kWh + Heating kWh</t>
  </si>
  <si>
    <t>Savings, Existing</t>
  </si>
  <si>
    <t>Electric Energy Savings - Existing</t>
  </si>
  <si>
    <t>Actual or (-0.02 x (EERpl x 1.02)^2) + (1.12 x (EERpl x 1.02))</t>
  </si>
  <si>
    <t>BHE uses ASHP as existing tech</t>
  </si>
  <si>
    <t>Not used</t>
  </si>
  <si>
    <t>-</t>
  </si>
  <si>
    <t>SEER Efficinecy of existing cooling unit = acutal if known or ASHP at 9.12, Central AC at 8.6, or No central at 13</t>
  </si>
  <si>
    <t>Electric Energy Savings (Assumes fuel switch from gas to electric)</t>
  </si>
  <si>
    <t>Rated_EER_Proposed - Note Otter Tail uses predefined EER of 17.7 for actual calculations regardless of what the actual EER is</t>
  </si>
  <si>
    <t>Rated_COP_Proposed - Note Otter Tail uses predefined COP of 3.85 for actual calculations regardless of what the actual COP 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</si>
</sst>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numFmt numFmtId="165" formatCode="0.0%"/>
    <numFmt numFmtId="166" formatCode="#,##0.0"/>
    <numFmt numFmtId="167" formatCode="#,##0.0_);\(#,##0.0\)"/>
    <numFmt numFmtId="168" formatCode="#,##0.000_);\(#,##0.000\)"/>
    <numFmt numFmtId="169" formatCode="0.000"/>
  </numFmts>
  <fonts count="1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vertAlign val="subscript"/>
      <sz val="9"/>
      <color theme="1"/>
      <name val="Calibri"/>
      <family val="2"/>
      <scheme val="minor"/>
    </font>
    <font>
      <sz val="10"/>
      <color theme="1"/>
      <name val="Calibri"/>
      <family val="2"/>
      <scheme val="minor"/>
    </font>
    <font>
      <b/>
      <i/>
      <sz val="9"/>
      <color theme="1"/>
      <name val="Calibri"/>
      <family val="2"/>
      <scheme val="minor"/>
    </font>
    <font>
      <i/>
      <sz val="9"/>
      <color theme="1"/>
      <name val="Calibri"/>
      <family val="2"/>
      <scheme val="minor"/>
    </font>
    <font>
      <i/>
      <u/>
      <sz val="9"/>
      <color theme="1"/>
      <name val="Calibri"/>
      <family val="2"/>
      <scheme val="minor"/>
    </font>
    <font>
      <u/>
      <sz val="9"/>
      <color theme="1"/>
      <name val="Calibri"/>
      <family val="2"/>
      <scheme val="minor"/>
    </font>
    <font>
      <u/>
      <sz val="11"/>
      <color theme="10"/>
      <name val="Calibri"/>
      <family val="2"/>
      <scheme val="minor"/>
    </font>
    <font>
      <u/>
      <sz val="9"/>
      <color theme="10"/>
      <name val="Calibri"/>
      <family val="2"/>
      <scheme val="minor"/>
    </font>
    <font>
      <sz val="9"/>
      <color theme="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theme="5" tint="0.59999389629810485"/>
        <bgColor indexed="64"/>
      </patternFill>
    </fill>
    <fill>
      <patternFill patternType="solid">
        <fgColor theme="5" tint="0.39997558519241921"/>
        <bgColor indexed="64"/>
      </patternFill>
    </fill>
  </fills>
  <borders count="16">
    <border>
      <left/>
      <right/>
      <top/>
      <bottom/>
      <diagonal/>
    </border>
    <border>
      <left/>
      <right style="medium">
        <color auto="1"/>
      </right>
      <top/>
      <bottom style="medium">
        <color auto="1"/>
      </bottom>
      <diagonal/>
    </border>
    <border>
      <left style="thin">
        <color indexed="64"/>
      </left>
      <right/>
      <top/>
      <bottom style="medium">
        <color indexed="64"/>
      </bottom>
      <diagonal/>
    </border>
    <border>
      <left/>
      <right style="thin">
        <color auto="1"/>
      </right>
      <top/>
      <bottom style="medium">
        <color auto="1"/>
      </bottom>
      <diagonal/>
    </border>
    <border>
      <left/>
      <right/>
      <top/>
      <bottom style="medium">
        <color auto="1"/>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auto="1"/>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11">
    <xf numFmtId="0" fontId="0" fillId="0" borderId="0" xfId="0"/>
    <xf numFmtId="0" fontId="2" fillId="0" borderId="0" xfId="0" applyFont="1" applyAlignment="1">
      <alignment vertical="center"/>
    </xf>
    <xf numFmtId="164" fontId="2" fillId="0" borderId="0" xfId="0" applyNumberFormat="1" applyFont="1" applyAlignment="1">
      <alignment vertical="center"/>
    </xf>
    <xf numFmtId="0" fontId="2" fillId="0" borderId="0" xfId="0" applyFont="1" applyAlignment="1">
      <alignment vertical="top" wrapText="1"/>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right" vertical="center"/>
    </xf>
    <xf numFmtId="0" fontId="2" fillId="0" borderId="0" xfId="0" applyFont="1"/>
    <xf numFmtId="0" fontId="2" fillId="0" borderId="0" xfId="0" applyFont="1" applyAlignment="1">
      <alignment horizontal="left" vertical="top"/>
    </xf>
    <xf numFmtId="39" fontId="2" fillId="3" borderId="0" xfId="0" applyNumberFormat="1" applyFont="1" applyFill="1" applyAlignment="1">
      <alignment vertical="center"/>
    </xf>
    <xf numFmtId="0" fontId="2" fillId="0" borderId="0" xfId="0" applyFont="1" applyAlignment="1">
      <alignment horizontal="right" vertical="top"/>
    </xf>
    <xf numFmtId="0" fontId="6" fillId="0" borderId="0" xfId="0" applyFont="1" applyAlignment="1">
      <alignment horizontal="right" vertical="center"/>
    </xf>
    <xf numFmtId="0" fontId="2" fillId="0" borderId="0" xfId="0" applyFont="1" applyAlignment="1">
      <alignment horizontal="left" vertical="center"/>
    </xf>
    <xf numFmtId="165" fontId="2" fillId="3" borderId="0" xfId="1" applyNumberFormat="1" applyFont="1" applyFill="1" applyAlignment="1">
      <alignment vertical="center"/>
    </xf>
    <xf numFmtId="9" fontId="2" fillId="3" borderId="0" xfId="1" applyFont="1" applyFill="1" applyAlignment="1">
      <alignment vertical="center"/>
    </xf>
    <xf numFmtId="166" fontId="2" fillId="3" borderId="0" xfId="0" applyNumberFormat="1" applyFont="1" applyFill="1" applyAlignment="1">
      <alignment vertical="center"/>
    </xf>
    <xf numFmtId="167" fontId="2" fillId="4" borderId="0" xfId="0" applyNumberFormat="1" applyFont="1" applyFill="1" applyAlignment="1">
      <alignment vertical="center"/>
    </xf>
    <xf numFmtId="167" fontId="2" fillId="3" borderId="0" xfId="0" applyNumberFormat="1" applyFont="1" applyFill="1" applyAlignment="1">
      <alignment vertical="center"/>
    </xf>
    <xf numFmtId="4" fontId="2" fillId="4" borderId="0" xfId="0" applyNumberFormat="1" applyFont="1" applyFill="1" applyAlignment="1">
      <alignment vertical="center"/>
    </xf>
    <xf numFmtId="37" fontId="2" fillId="3" borderId="0" xfId="0" applyNumberFormat="1" applyFont="1" applyFill="1" applyAlignment="1">
      <alignment vertical="center"/>
    </xf>
    <xf numFmtId="2" fontId="2" fillId="0" borderId="0" xfId="0" applyNumberFormat="1" applyFont="1" applyAlignment="1">
      <alignment horizontal="left" vertical="top"/>
    </xf>
    <xf numFmtId="166" fontId="2" fillId="4" borderId="0" xfId="0" applyNumberFormat="1" applyFont="1" applyFill="1" applyAlignment="1">
      <alignment vertical="center"/>
    </xf>
    <xf numFmtId="0" fontId="2" fillId="0" borderId="0" xfId="0" applyFont="1" applyAlignment="1">
      <alignment horizontal="left" vertical="center" wrapText="1"/>
    </xf>
    <xf numFmtId="0" fontId="2" fillId="5" borderId="6" xfId="0" applyFont="1" applyFill="1" applyBorder="1" applyAlignment="1">
      <alignment vertical="center"/>
    </xf>
    <xf numFmtId="168" fontId="2" fillId="5" borderId="9" xfId="0" applyNumberFormat="1" applyFont="1" applyFill="1" applyBorder="1" applyAlignment="1">
      <alignment vertical="center"/>
    </xf>
    <xf numFmtId="37" fontId="2" fillId="5" borderId="9" xfId="0" applyNumberFormat="1" applyFont="1" applyFill="1" applyBorder="1" applyAlignment="1">
      <alignment vertical="center"/>
    </xf>
    <xf numFmtId="0" fontId="2" fillId="5" borderId="15" xfId="0" applyFont="1" applyFill="1" applyBorder="1" applyAlignment="1">
      <alignment vertical="center"/>
    </xf>
    <xf numFmtId="37" fontId="2" fillId="5" borderId="14" xfId="0" applyNumberFormat="1" applyFont="1" applyFill="1" applyBorder="1" applyAlignment="1">
      <alignment vertical="center"/>
    </xf>
    <xf numFmtId="37" fontId="2" fillId="0" borderId="0" xfId="0" applyNumberFormat="1" applyFont="1" applyFill="1" applyAlignment="1">
      <alignment vertical="center"/>
    </xf>
    <xf numFmtId="0" fontId="2" fillId="0" borderId="0" xfId="0" applyFont="1" applyAlignment="1">
      <alignment horizontal="left" vertical="center" indent="2"/>
    </xf>
    <xf numFmtId="0" fontId="2" fillId="0"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horizontal="right" vertical="top" wrapText="1"/>
    </xf>
    <xf numFmtId="0" fontId="2" fillId="0" borderId="0" xfId="0" applyFont="1" applyFill="1" applyAlignment="1">
      <alignment vertical="top" wrapText="1"/>
    </xf>
    <xf numFmtId="0" fontId="7" fillId="0" borderId="0" xfId="0" applyFont="1" applyAlignment="1">
      <alignment horizontal="center" vertical="center"/>
    </xf>
    <xf numFmtId="0" fontId="5" fillId="2" borderId="0" xfId="0" applyFont="1" applyFill="1" applyAlignment="1">
      <alignment vertical="center"/>
    </xf>
    <xf numFmtId="0" fontId="7" fillId="2"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6" borderId="0" xfId="0" applyFont="1" applyFill="1" applyAlignment="1">
      <alignment vertical="center"/>
    </xf>
    <xf numFmtId="0" fontId="5" fillId="7" borderId="0" xfId="0" applyFont="1" applyFill="1" applyAlignment="1">
      <alignment vertical="center"/>
    </xf>
    <xf numFmtId="0" fontId="2" fillId="3" borderId="0" xfId="0" applyFont="1" applyFill="1" applyAlignment="1">
      <alignment vertical="center"/>
    </xf>
    <xf numFmtId="0" fontId="2" fillId="8" borderId="0" xfId="0" applyFont="1" applyFill="1" applyAlignment="1">
      <alignment vertical="center"/>
    </xf>
    <xf numFmtId="0" fontId="11" fillId="0" borderId="0" xfId="2" applyFont="1" applyAlignment="1">
      <alignment horizontal="right" vertical="center"/>
    </xf>
    <xf numFmtId="165" fontId="2" fillId="9" borderId="0" xfId="1" applyNumberFormat="1" applyFont="1" applyFill="1" applyAlignment="1">
      <alignment vertical="center"/>
    </xf>
    <xf numFmtId="169" fontId="2" fillId="3" borderId="0" xfId="1" applyNumberFormat="1" applyFont="1" applyFill="1" applyAlignment="1">
      <alignment vertical="center"/>
    </xf>
    <xf numFmtId="167" fontId="2" fillId="7" borderId="0" xfId="0" applyNumberFormat="1" applyFont="1" applyFill="1" applyAlignment="1">
      <alignment vertical="center"/>
    </xf>
    <xf numFmtId="166" fontId="2" fillId="7" borderId="0" xfId="0" applyNumberFormat="1" applyFont="1" applyFill="1" applyAlignment="1">
      <alignment vertical="center"/>
    </xf>
    <xf numFmtId="2" fontId="2" fillId="3" borderId="0" xfId="1" applyNumberFormat="1" applyFont="1" applyFill="1" applyAlignment="1">
      <alignment vertical="center"/>
    </xf>
    <xf numFmtId="1" fontId="2" fillId="7" borderId="0" xfId="1" applyNumberFormat="1" applyFont="1" applyFill="1" applyAlignment="1">
      <alignment vertical="center"/>
    </xf>
    <xf numFmtId="3" fontId="2" fillId="9" borderId="0" xfId="0" applyNumberFormat="1" applyFont="1" applyFill="1" applyAlignment="1">
      <alignment vertical="center"/>
    </xf>
    <xf numFmtId="4" fontId="2" fillId="7" borderId="0" xfId="0" applyNumberFormat="1" applyFont="1" applyFill="1" applyAlignment="1">
      <alignment vertical="center"/>
    </xf>
    <xf numFmtId="3" fontId="2" fillId="7" borderId="0" xfId="0" applyNumberFormat="1" applyFont="1" applyFill="1" applyAlignment="1">
      <alignment vertical="center"/>
    </xf>
    <xf numFmtId="0" fontId="0" fillId="5" borderId="0" xfId="0" applyFill="1"/>
    <xf numFmtId="2" fontId="2" fillId="5" borderId="0" xfId="0" applyNumberFormat="1" applyFont="1" applyFill="1"/>
    <xf numFmtId="2" fontId="2" fillId="5" borderId="0" xfId="0" applyNumberFormat="1" applyFont="1" applyFill="1" applyAlignment="1">
      <alignment vertical="center"/>
    </xf>
    <xf numFmtId="4" fontId="2" fillId="3" borderId="0" xfId="0" applyNumberFormat="1" applyFont="1" applyFill="1" applyAlignment="1">
      <alignment vertical="center"/>
    </xf>
    <xf numFmtId="0" fontId="0" fillId="0" borderId="0" xfId="0" applyFill="1"/>
    <xf numFmtId="0" fontId="2" fillId="5" borderId="0" xfId="0" applyFont="1" applyFill="1" applyAlignment="1">
      <alignment vertical="center"/>
    </xf>
    <xf numFmtId="0" fontId="0" fillId="7" borderId="0" xfId="0" applyFill="1"/>
    <xf numFmtId="0" fontId="2" fillId="0" borderId="0" xfId="0" applyFont="1" applyAlignment="1">
      <alignment horizontal="right" vertical="center" wrapText="1"/>
    </xf>
    <xf numFmtId="0" fontId="2" fillId="7" borderId="0" xfId="0" applyFont="1" applyFill="1" applyAlignment="1">
      <alignment vertical="center"/>
    </xf>
    <xf numFmtId="165" fontId="2" fillId="6" borderId="0" xfId="1" applyNumberFormat="1" applyFont="1" applyFill="1" applyAlignment="1">
      <alignment vertical="center"/>
    </xf>
    <xf numFmtId="166" fontId="2" fillId="6" borderId="0" xfId="0" applyNumberFormat="1" applyFont="1" applyFill="1" applyAlignment="1">
      <alignment vertical="center"/>
    </xf>
    <xf numFmtId="4" fontId="2" fillId="6" borderId="0" xfId="0" applyNumberFormat="1" applyFont="1" applyFill="1" applyAlignment="1">
      <alignment vertical="center"/>
    </xf>
    <xf numFmtId="3" fontId="2" fillId="6" borderId="0" xfId="0" applyNumberFormat="1" applyFont="1" applyFill="1" applyAlignment="1">
      <alignment vertical="center"/>
    </xf>
    <xf numFmtId="2" fontId="0" fillId="0" borderId="0" xfId="0" applyNumberFormat="1"/>
    <xf numFmtId="3" fontId="2" fillId="8" borderId="0" xfId="0" applyNumberFormat="1" applyFont="1" applyFill="1" applyAlignment="1">
      <alignment vertical="center"/>
    </xf>
    <xf numFmtId="39" fontId="2" fillId="8" borderId="0" xfId="0" applyNumberFormat="1" applyFont="1" applyFill="1" applyAlignment="1">
      <alignment vertical="center"/>
    </xf>
    <xf numFmtId="0" fontId="0" fillId="6" borderId="0" xfId="0" applyFill="1"/>
    <xf numFmtId="167" fontId="2" fillId="6" borderId="0" xfId="0" applyNumberFormat="1" applyFont="1" applyFill="1" applyAlignment="1">
      <alignment vertical="center"/>
    </xf>
    <xf numFmtId="0" fontId="2" fillId="0" borderId="0" xfId="0" applyFont="1" applyAlignment="1">
      <alignment horizontal="left" vertical="center" indent="2"/>
    </xf>
    <xf numFmtId="0" fontId="2" fillId="0" borderId="0" xfId="0" applyFont="1" applyAlignment="1">
      <alignment horizontal="left" vertical="center" wrapText="1" indent="2"/>
    </xf>
    <xf numFmtId="0" fontId="7" fillId="0" borderId="0" xfId="0" applyFont="1" applyAlignment="1">
      <alignment vertical="center"/>
    </xf>
    <xf numFmtId="0" fontId="3" fillId="0" borderId="0" xfId="0" applyFont="1" applyAlignment="1">
      <alignment vertical="center"/>
    </xf>
    <xf numFmtId="0" fontId="3" fillId="0" borderId="0" xfId="0" applyNumberFormat="1" applyFont="1" applyAlignment="1">
      <alignment vertical="center"/>
    </xf>
    <xf numFmtId="0" fontId="2" fillId="0" borderId="0" xfId="0" applyFont="1" applyAlignment="1">
      <alignment vertical="top" wrapText="1"/>
    </xf>
    <xf numFmtId="0" fontId="2" fillId="0" borderId="0" xfId="0" applyFont="1" applyAlignment="1">
      <alignment vertical="center"/>
    </xf>
    <xf numFmtId="0" fontId="2" fillId="0" borderId="0" xfId="0" quotePrefix="1" applyFont="1" applyAlignment="1">
      <alignment vertical="top" wrapText="1"/>
    </xf>
    <xf numFmtId="0" fontId="7" fillId="2" borderId="0" xfId="0" applyFont="1" applyFill="1" applyAlignment="1">
      <alignment vertical="center"/>
    </xf>
    <xf numFmtId="0" fontId="2" fillId="0" borderId="0" xfId="0" quotePrefix="1" applyFont="1" applyAlignment="1">
      <alignment wrapText="1"/>
    </xf>
    <xf numFmtId="0" fontId="2" fillId="0" borderId="0" xfId="0" quotePrefix="1" applyFont="1" applyAlignment="1">
      <alignment vertical="center" wrapText="1"/>
    </xf>
    <xf numFmtId="0" fontId="2" fillId="0" borderId="0" xfId="0" quotePrefix="1" applyFont="1" applyAlignment="1">
      <alignment vertical="top"/>
    </xf>
    <xf numFmtId="0" fontId="2" fillId="0" borderId="4" xfId="0" applyFont="1" applyBorder="1" applyAlignment="1">
      <alignment vertical="center"/>
    </xf>
    <xf numFmtId="0" fontId="3" fillId="3" borderId="14" xfId="0" applyFont="1" applyFill="1" applyBorder="1" applyAlignment="1">
      <alignment horizontal="center" wrapText="1"/>
    </xf>
    <xf numFmtId="0" fontId="3" fillId="3" borderId="13" xfId="0" applyFont="1" applyFill="1" applyBorder="1" applyAlignment="1">
      <alignment horizontal="center" wrapText="1"/>
    </xf>
    <xf numFmtId="0" fontId="3" fillId="3" borderId="5" xfId="0" applyFont="1" applyFill="1" applyBorder="1" applyAlignment="1">
      <alignment horizont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3" fillId="3" borderId="11" xfId="0" applyFont="1" applyFill="1" applyBorder="1" applyAlignment="1">
      <alignment horizontal="center" wrapText="1"/>
    </xf>
    <xf numFmtId="0" fontId="3" fillId="3" borderId="10"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 xfId="0" applyFont="1" applyFill="1" applyBorder="1" applyAlignment="1">
      <alignment horizontal="center" wrapText="1"/>
    </xf>
    <xf numFmtId="0" fontId="2" fillId="0" borderId="9"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37" fontId="5" fillId="2" borderId="7" xfId="0" applyNumberFormat="1" applyFont="1" applyFill="1" applyBorder="1" applyAlignment="1">
      <alignment horizontal="center" vertical="center"/>
    </xf>
    <xf numFmtId="37" fontId="5" fillId="2" borderId="8" xfId="0" applyNumberFormat="1" applyFont="1" applyFill="1" applyBorder="1" applyAlignment="1">
      <alignment horizontal="center" vertical="center"/>
    </xf>
    <xf numFmtId="37" fontId="5" fillId="2" borderId="6" xfId="0" applyNumberFormat="1" applyFont="1" applyFill="1" applyBorder="1" applyAlignment="1">
      <alignment horizontal="center" vertical="center"/>
    </xf>
    <xf numFmtId="37" fontId="5" fillId="2" borderId="2" xfId="0" applyNumberFormat="1" applyFont="1" applyFill="1" applyBorder="1" applyAlignment="1">
      <alignment horizontal="center" vertical="center"/>
    </xf>
    <xf numFmtId="37" fontId="5" fillId="2" borderId="3" xfId="0" applyNumberFormat="1" applyFont="1" applyFill="1" applyBorder="1" applyAlignment="1">
      <alignment horizontal="center" vertical="center"/>
    </xf>
    <xf numFmtId="37" fontId="5" fillId="2" borderId="1"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3" fillId="0" borderId="0" xfId="0" applyFont="1" applyFill="1" applyAlignment="1">
      <alignment horizontal="center" vertical="top" wrapTex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113530</xdr:colOff>
      <xdr:row>10</xdr:row>
      <xdr:rowOff>114300</xdr:rowOff>
    </xdr:from>
    <xdr:ext cx="7987447" cy="2004060"/>
    <xdr:pic>
      <xdr:nvPicPr>
        <xdr:cNvPr id="2" name="Picture 1"/>
        <xdr:cNvPicPr>
          <a:picLocks noChangeAspect="1"/>
        </xdr:cNvPicPr>
      </xdr:nvPicPr>
      <xdr:blipFill>
        <a:blip xmlns:r="http://schemas.openxmlformats.org/officeDocument/2006/relationships" r:embed="rId1"/>
        <a:stretch>
          <a:fillRect/>
        </a:stretch>
      </xdr:blipFill>
      <xdr:spPr>
        <a:xfrm>
          <a:off x="723130" y="1943100"/>
          <a:ext cx="7987447" cy="2004060"/>
        </a:xfrm>
        <a:prstGeom prst="rect">
          <a:avLst/>
        </a:prstGeom>
      </xdr:spPr>
    </xdr:pic>
    <xdr:clientData/>
  </xdr:oneCellAnchor>
  <xdr:oneCellAnchor>
    <xdr:from>
      <xdr:col>4</xdr:col>
      <xdr:colOff>220980</xdr:colOff>
      <xdr:row>25</xdr:row>
      <xdr:rowOff>152400</xdr:rowOff>
    </xdr:from>
    <xdr:ext cx="4572587" cy="623067"/>
    <xdr:pic>
      <xdr:nvPicPr>
        <xdr:cNvPr id="3" name="Picture 2"/>
        <xdr:cNvPicPr>
          <a:picLocks noChangeAspect="1"/>
        </xdr:cNvPicPr>
      </xdr:nvPicPr>
      <xdr:blipFill>
        <a:blip xmlns:r="http://schemas.openxmlformats.org/officeDocument/2006/relationships" r:embed="rId2"/>
        <a:stretch>
          <a:fillRect/>
        </a:stretch>
      </xdr:blipFill>
      <xdr:spPr>
        <a:xfrm>
          <a:off x="2659380" y="4724400"/>
          <a:ext cx="4572587" cy="6230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266700</xdr:colOff>
      <xdr:row>11</xdr:row>
      <xdr:rowOff>53341</xdr:rowOff>
    </xdr:from>
    <xdr:ext cx="5951989" cy="2306140"/>
    <xdr:pic>
      <xdr:nvPicPr>
        <xdr:cNvPr id="2" name="Picture 1"/>
        <xdr:cNvPicPr>
          <a:picLocks noChangeAspect="1"/>
        </xdr:cNvPicPr>
      </xdr:nvPicPr>
      <xdr:blipFill>
        <a:blip xmlns:r="http://schemas.openxmlformats.org/officeDocument/2006/relationships" r:embed="rId1"/>
        <a:stretch>
          <a:fillRect/>
        </a:stretch>
      </xdr:blipFill>
      <xdr:spPr>
        <a:xfrm>
          <a:off x="1485900" y="1882141"/>
          <a:ext cx="5951989" cy="2306140"/>
        </a:xfrm>
        <a:prstGeom prst="rect">
          <a:avLst/>
        </a:prstGeom>
      </xdr:spPr>
    </xdr:pic>
    <xdr:clientData/>
  </xdr:oneCellAnchor>
  <xdr:oneCellAnchor>
    <xdr:from>
      <xdr:col>4</xdr:col>
      <xdr:colOff>312420</xdr:colOff>
      <xdr:row>27</xdr:row>
      <xdr:rowOff>45720</xdr:rowOff>
    </xdr:from>
    <xdr:ext cx="3018010" cy="866357"/>
    <xdr:pic>
      <xdr:nvPicPr>
        <xdr:cNvPr id="3" name="Picture 2"/>
        <xdr:cNvPicPr>
          <a:picLocks noChangeAspect="1"/>
        </xdr:cNvPicPr>
      </xdr:nvPicPr>
      <xdr:blipFill>
        <a:blip xmlns:r="http://schemas.openxmlformats.org/officeDocument/2006/relationships" r:embed="rId2"/>
        <a:stretch>
          <a:fillRect/>
        </a:stretch>
      </xdr:blipFill>
      <xdr:spPr>
        <a:xfrm>
          <a:off x="2750820" y="4800600"/>
          <a:ext cx="3018010" cy="8663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76200</xdr:colOff>
      <xdr:row>11</xdr:row>
      <xdr:rowOff>30480</xdr:rowOff>
    </xdr:from>
    <xdr:ext cx="7407282" cy="1806097"/>
    <xdr:pic>
      <xdr:nvPicPr>
        <xdr:cNvPr id="2" name="Picture 1"/>
        <xdr:cNvPicPr>
          <a:picLocks noChangeAspect="1"/>
        </xdr:cNvPicPr>
      </xdr:nvPicPr>
      <xdr:blipFill>
        <a:blip xmlns:r="http://schemas.openxmlformats.org/officeDocument/2006/relationships" r:embed="rId1"/>
        <a:stretch>
          <a:fillRect/>
        </a:stretch>
      </xdr:blipFill>
      <xdr:spPr>
        <a:xfrm>
          <a:off x="1295400" y="2042160"/>
          <a:ext cx="7407282" cy="18060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312420</xdr:colOff>
      <xdr:row>27</xdr:row>
      <xdr:rowOff>45720</xdr:rowOff>
    </xdr:from>
    <xdr:ext cx="3018010" cy="866357"/>
    <xdr:pic>
      <xdr:nvPicPr>
        <xdr:cNvPr id="2" name="Picture 1"/>
        <xdr:cNvPicPr>
          <a:picLocks noChangeAspect="1"/>
        </xdr:cNvPicPr>
      </xdr:nvPicPr>
      <xdr:blipFill>
        <a:blip xmlns:r="http://schemas.openxmlformats.org/officeDocument/2006/relationships" r:embed="rId1"/>
        <a:stretch>
          <a:fillRect/>
        </a:stretch>
      </xdr:blipFill>
      <xdr:spPr>
        <a:xfrm>
          <a:off x="2750820" y="4800600"/>
          <a:ext cx="3018010" cy="866357"/>
        </a:xfrm>
        <a:prstGeom prst="rect">
          <a:avLst/>
        </a:prstGeom>
      </xdr:spPr>
    </xdr:pic>
    <xdr:clientData/>
  </xdr:oneCellAnchor>
  <xdr:oneCellAnchor>
    <xdr:from>
      <xdr:col>3</xdr:col>
      <xdr:colOff>167640</xdr:colOff>
      <xdr:row>11</xdr:row>
      <xdr:rowOff>15241</xdr:rowOff>
    </xdr:from>
    <xdr:ext cx="5814060" cy="2351991"/>
    <xdr:pic>
      <xdr:nvPicPr>
        <xdr:cNvPr id="3" name="Picture 2"/>
        <xdr:cNvPicPr>
          <a:picLocks noChangeAspect="1"/>
        </xdr:cNvPicPr>
      </xdr:nvPicPr>
      <xdr:blipFill>
        <a:blip xmlns:r="http://schemas.openxmlformats.org/officeDocument/2006/relationships" r:embed="rId2"/>
        <a:stretch>
          <a:fillRect/>
        </a:stretch>
      </xdr:blipFill>
      <xdr:spPr>
        <a:xfrm>
          <a:off x="1996440" y="1844041"/>
          <a:ext cx="5814060" cy="23519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pr13203\AppData\Local\Microsoft\Windows\Temporary%20Internet%20Files\Content.Outlook\25GH7A8X\OTP%20Measure%20Calculations%20201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CAL"/>
      <sheetName val="Eng Blk Tmr"/>
      <sheetName val="Fct Aer"/>
      <sheetName val="Shwrhd"/>
      <sheetName val="Pwrap"/>
      <sheetName val="WH Tmp"/>
      <sheetName val="Appl Rec"/>
      <sheetName val="Wtr Htr LC - Repl"/>
      <sheetName val="Wthrztn X"/>
      <sheetName val="ECMR X"/>
      <sheetName val="HMINS X"/>
      <sheetName val="ASHPR X"/>
      <sheetName val="GSHPR X"/>
      <sheetName val="THRMR X"/>
      <sheetName val="ACCR X"/>
      <sheetName val="ASHPC X"/>
      <sheetName val="GSHPC X"/>
      <sheetName val="CAC X"/>
      <sheetName val="LNC X"/>
      <sheetName val="VSDC X"/>
      <sheetName val="ECM X"/>
      <sheetName val="CAM X"/>
      <sheetName val="MOTR X"/>
      <sheetName val="RTU X"/>
      <sheetName val="ACCC X"/>
      <sheetName val="13-15 Heat Pump Data"/>
      <sheetName val="Load Control History"/>
      <sheetName val="13-15 VSD Data"/>
      <sheetName val="DATA"/>
      <sheetName val="Retail 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8">
          <cell r="AR8">
            <v>5</v>
          </cell>
        </row>
        <row r="26">
          <cell r="AK26">
            <v>2569.1372765553742</v>
          </cell>
          <cell r="AL26">
            <v>2494.4275302337778</v>
          </cell>
          <cell r="AM26">
            <v>2257.0643422053895</v>
          </cell>
        </row>
      </sheetData>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8"/>
  <sheetViews>
    <sheetView tabSelected="1" workbookViewId="0">
      <selection activeCell="Q14" sqref="Q14"/>
    </sheetView>
  </sheetViews>
  <sheetFormatPr defaultRowHeight="14.4" x14ac:dyDescent="0.3"/>
  <cols>
    <col min="11" max="11" width="39.88671875" customWidth="1"/>
  </cols>
  <sheetData>
    <row r="2" spans="1:16" x14ac:dyDescent="0.3">
      <c r="A2" s="76" t="s">
        <v>99</v>
      </c>
      <c r="B2" s="76"/>
      <c r="C2" s="76"/>
      <c r="D2" s="76"/>
      <c r="E2" s="76"/>
      <c r="F2" s="76"/>
      <c r="G2" s="76"/>
      <c r="H2" s="76"/>
      <c r="I2" s="76"/>
      <c r="J2" s="76"/>
      <c r="K2" s="45"/>
      <c r="L2" s="1"/>
      <c r="M2" s="1"/>
      <c r="N2" s="1"/>
      <c r="O2" s="44"/>
      <c r="P2" s="1" t="s">
        <v>98</v>
      </c>
    </row>
    <row r="3" spans="1:16" x14ac:dyDescent="0.3">
      <c r="A3" s="1"/>
      <c r="B3" s="1"/>
      <c r="C3" s="1"/>
      <c r="D3" s="1"/>
      <c r="E3" s="1"/>
      <c r="F3" s="1"/>
      <c r="G3" s="1"/>
      <c r="H3" s="1"/>
      <c r="I3" s="1"/>
      <c r="J3" s="1"/>
      <c r="K3" s="1"/>
      <c r="L3" s="1"/>
      <c r="M3" s="1"/>
      <c r="N3" s="1"/>
      <c r="O3" s="43"/>
      <c r="P3" s="1" t="s">
        <v>97</v>
      </c>
    </row>
    <row r="4" spans="1:16" x14ac:dyDescent="0.3">
      <c r="A4" s="1"/>
      <c r="B4" s="77" t="s">
        <v>96</v>
      </c>
      <c r="C4" s="77"/>
      <c r="D4" s="77"/>
      <c r="E4" s="77"/>
      <c r="F4" s="77"/>
      <c r="G4" s="77"/>
      <c r="H4" s="77"/>
      <c r="I4" s="77"/>
      <c r="J4" s="77"/>
      <c r="K4" s="77"/>
      <c r="L4" s="1"/>
      <c r="M4" s="1"/>
      <c r="N4" s="1"/>
      <c r="O4" s="42"/>
      <c r="P4" s="1" t="s">
        <v>95</v>
      </c>
    </row>
    <row r="5" spans="1:16" x14ac:dyDescent="0.3">
      <c r="A5" s="1"/>
      <c r="B5" s="14" t="s">
        <v>94</v>
      </c>
      <c r="C5" s="78" t="s">
        <v>93</v>
      </c>
      <c r="D5" s="78"/>
      <c r="E5" s="78"/>
      <c r="F5" s="78"/>
      <c r="G5" s="78"/>
      <c r="H5" s="78"/>
      <c r="I5" s="78"/>
      <c r="J5" s="78"/>
      <c r="K5" s="78"/>
      <c r="L5" s="1"/>
      <c r="M5" s="1"/>
      <c r="N5" s="1"/>
      <c r="O5" s="41"/>
      <c r="P5" s="1" t="s">
        <v>92</v>
      </c>
    </row>
    <row r="6" spans="1:16" x14ac:dyDescent="0.3">
      <c r="A6" s="1"/>
      <c r="B6" s="14"/>
      <c r="C6" s="78"/>
      <c r="D6" s="78"/>
      <c r="E6" s="78"/>
      <c r="F6" s="78"/>
      <c r="G6" s="78"/>
      <c r="H6" s="78"/>
      <c r="I6" s="78"/>
      <c r="J6" s="78"/>
      <c r="K6" s="78"/>
      <c r="L6" s="1"/>
      <c r="M6" s="1"/>
      <c r="N6" s="1"/>
      <c r="O6" s="1"/>
      <c r="P6" s="1"/>
    </row>
    <row r="7" spans="1:16" x14ac:dyDescent="0.3">
      <c r="A7" s="1"/>
      <c r="B7" s="14"/>
      <c r="C7" s="1"/>
      <c r="D7" s="1"/>
      <c r="E7" s="1"/>
      <c r="F7" s="1"/>
      <c r="G7" s="1"/>
      <c r="H7" s="1"/>
      <c r="I7" s="1"/>
      <c r="J7" s="1"/>
      <c r="K7" s="1"/>
      <c r="L7" s="1"/>
      <c r="M7" s="1"/>
      <c r="N7" s="1"/>
      <c r="O7" s="1"/>
      <c r="P7" s="1"/>
    </row>
    <row r="8" spans="1:16" x14ac:dyDescent="0.3">
      <c r="A8" s="1"/>
      <c r="B8" s="40" t="s">
        <v>91</v>
      </c>
      <c r="C8" s="79" t="s">
        <v>90</v>
      </c>
      <c r="D8" s="79"/>
      <c r="E8" s="79"/>
      <c r="F8" s="79"/>
      <c r="G8" s="79"/>
      <c r="H8" s="79"/>
      <c r="I8" s="79"/>
      <c r="J8" s="79"/>
      <c r="K8" s="79"/>
      <c r="L8" s="1"/>
      <c r="M8" s="1"/>
      <c r="N8" s="1"/>
      <c r="O8" s="1"/>
      <c r="P8" s="1"/>
    </row>
    <row r="9" spans="1:16" x14ac:dyDescent="0.3">
      <c r="A9" s="1"/>
      <c r="B9" s="1"/>
      <c r="C9" s="1"/>
      <c r="D9" s="1"/>
      <c r="E9" s="1"/>
      <c r="F9" s="1"/>
      <c r="G9" s="1"/>
      <c r="H9" s="1"/>
      <c r="I9" s="1"/>
      <c r="J9" s="1"/>
      <c r="K9" s="1"/>
      <c r="L9" s="36" t="s">
        <v>89</v>
      </c>
      <c r="M9" s="1"/>
      <c r="N9" s="1"/>
      <c r="O9" s="1"/>
      <c r="P9" s="1"/>
    </row>
    <row r="10" spans="1:16" x14ac:dyDescent="0.3">
      <c r="A10" s="1"/>
      <c r="B10" s="39" t="s">
        <v>88</v>
      </c>
      <c r="C10" s="38" t="s">
        <v>87</v>
      </c>
      <c r="D10" s="37"/>
      <c r="E10" s="37"/>
      <c r="F10" s="37"/>
      <c r="G10" s="37"/>
      <c r="H10" s="37"/>
      <c r="I10" s="37"/>
      <c r="J10" s="37"/>
      <c r="K10" s="37"/>
      <c r="L10" s="36"/>
      <c r="M10" s="1"/>
      <c r="N10" s="1"/>
      <c r="O10" s="1"/>
      <c r="P10" s="1"/>
    </row>
    <row r="11" spans="1:16" x14ac:dyDescent="0.3">
      <c r="A11" s="1"/>
      <c r="B11" s="1"/>
      <c r="C11" s="73" t="s">
        <v>86</v>
      </c>
      <c r="D11" s="73"/>
      <c r="E11" s="73"/>
      <c r="F11" s="73"/>
      <c r="G11" s="73"/>
      <c r="H11" s="73"/>
      <c r="I11" s="73"/>
      <c r="J11" s="73"/>
      <c r="K11" s="73"/>
      <c r="L11" s="30">
        <f>L30*(L31/L33*L39)*L41</f>
        <v>35115.519999999997</v>
      </c>
      <c r="M11" s="33" t="s">
        <v>85</v>
      </c>
      <c r="N11" s="33"/>
      <c r="O11" s="35"/>
      <c r="P11" s="34"/>
    </row>
    <row r="12" spans="1:16" x14ac:dyDescent="0.3">
      <c r="A12" s="1"/>
      <c r="B12" s="1"/>
      <c r="C12" s="75" t="s">
        <v>84</v>
      </c>
      <c r="D12" s="75"/>
      <c r="E12" s="75"/>
      <c r="F12" s="75"/>
      <c r="G12" s="75"/>
      <c r="H12" s="75"/>
      <c r="I12" s="75"/>
      <c r="J12" s="75"/>
      <c r="K12" s="75"/>
      <c r="L12" s="30"/>
      <c r="M12" s="1"/>
      <c r="N12" s="1"/>
      <c r="O12" s="35"/>
      <c r="P12" s="34"/>
    </row>
    <row r="13" spans="1:16" x14ac:dyDescent="0.3">
      <c r="A13" s="1"/>
      <c r="B13" s="1"/>
      <c r="C13" s="73" t="s">
        <v>83</v>
      </c>
      <c r="D13" s="73"/>
      <c r="E13" s="73"/>
      <c r="F13" s="73"/>
      <c r="G13" s="73"/>
      <c r="H13" s="73"/>
      <c r="I13" s="73"/>
      <c r="J13" s="73"/>
      <c r="K13" s="73"/>
      <c r="L13" s="30">
        <f>L30*(12/L35)*L40*L42</f>
        <v>1254.3152238805969</v>
      </c>
      <c r="M13" s="33" t="s">
        <v>82</v>
      </c>
      <c r="N13" s="33"/>
      <c r="O13" s="1"/>
      <c r="P13" s="1"/>
    </row>
    <row r="14" spans="1:16" x14ac:dyDescent="0.3">
      <c r="A14" s="1"/>
      <c r="B14" s="1"/>
      <c r="C14" s="75" t="s">
        <v>81</v>
      </c>
      <c r="D14" s="75"/>
      <c r="E14" s="75"/>
      <c r="F14" s="75"/>
      <c r="G14" s="75"/>
      <c r="H14" s="75"/>
      <c r="I14" s="75"/>
      <c r="J14" s="75"/>
      <c r="K14" s="75"/>
      <c r="L14" s="30"/>
      <c r="M14" s="1"/>
      <c r="N14" s="1"/>
      <c r="O14" s="1"/>
      <c r="P14" s="1"/>
    </row>
    <row r="15" spans="1:16" x14ac:dyDescent="0.3">
      <c r="A15" s="1"/>
      <c r="B15" s="1"/>
      <c r="C15" s="73" t="s">
        <v>80</v>
      </c>
      <c r="D15" s="73"/>
      <c r="E15" s="73"/>
      <c r="F15" s="73"/>
      <c r="G15" s="73"/>
      <c r="H15" s="73"/>
      <c r="I15" s="73"/>
      <c r="J15" s="73"/>
      <c r="K15" s="73"/>
      <c r="L15" s="32"/>
      <c r="M15" s="1"/>
    </row>
    <row r="16" spans="1:16" x14ac:dyDescent="0.3">
      <c r="A16" s="1"/>
      <c r="B16" s="1"/>
      <c r="C16" s="75" t="s">
        <v>79</v>
      </c>
      <c r="D16" s="75"/>
      <c r="E16" s="75"/>
      <c r="F16" s="75"/>
      <c r="G16" s="75"/>
      <c r="H16" s="75"/>
      <c r="I16" s="75"/>
      <c r="J16" s="75"/>
      <c r="K16" s="75"/>
      <c r="L16" s="30"/>
      <c r="M16" s="1"/>
      <c r="N16" s="1"/>
      <c r="O16" s="1"/>
      <c r="P16" s="1"/>
    </row>
    <row r="17" spans="1:16" x14ac:dyDescent="0.3">
      <c r="A17" s="1"/>
      <c r="B17" s="1"/>
      <c r="C17" s="73" t="s">
        <v>78</v>
      </c>
      <c r="D17" s="73"/>
      <c r="E17" s="73"/>
      <c r="F17" s="73"/>
      <c r="G17" s="73"/>
      <c r="H17" s="73"/>
      <c r="I17" s="73"/>
      <c r="J17" s="73"/>
      <c r="K17" s="73"/>
      <c r="L17" s="30">
        <f>L30*(12/L37)*L42</f>
        <v>1451.0769230769231</v>
      </c>
      <c r="M17" s="1" t="s">
        <v>77</v>
      </c>
      <c r="N17" s="1"/>
      <c r="O17" s="1"/>
      <c r="P17" s="1"/>
    </row>
    <row r="18" spans="1:16" x14ac:dyDescent="0.3">
      <c r="A18" s="1"/>
      <c r="B18" s="1"/>
      <c r="C18" s="31"/>
      <c r="D18" s="31"/>
      <c r="E18" s="31"/>
      <c r="F18" s="31"/>
      <c r="G18" s="31"/>
      <c r="H18" s="31"/>
      <c r="I18" s="31"/>
      <c r="J18" s="31"/>
      <c r="K18" s="31"/>
      <c r="L18" s="30"/>
      <c r="M18" s="1"/>
      <c r="N18" s="1"/>
      <c r="O18" s="1"/>
      <c r="P18" s="1"/>
    </row>
    <row r="19" spans="1:16" x14ac:dyDescent="0.3">
      <c r="A19" s="1"/>
      <c r="B19" s="1"/>
      <c r="C19" s="75" t="s">
        <v>76</v>
      </c>
      <c r="D19" s="75"/>
      <c r="E19" s="75"/>
      <c r="F19" s="75"/>
      <c r="G19" s="75"/>
      <c r="H19" s="75"/>
      <c r="I19" s="75"/>
      <c r="J19" s="75"/>
      <c r="K19" s="75"/>
      <c r="L19" s="30"/>
      <c r="M19" s="1"/>
      <c r="N19" s="1"/>
      <c r="O19" s="1"/>
      <c r="P19" s="1"/>
    </row>
    <row r="20" spans="1:16" x14ac:dyDescent="0.3">
      <c r="A20" s="1"/>
      <c r="B20" s="1"/>
      <c r="C20" s="73" t="s">
        <v>75</v>
      </c>
      <c r="D20" s="73"/>
      <c r="E20" s="73"/>
      <c r="F20" s="73"/>
      <c r="G20" s="73"/>
      <c r="H20" s="73"/>
      <c r="I20" s="73"/>
      <c r="J20" s="73"/>
      <c r="K20" s="73"/>
      <c r="L20" s="30">
        <f>L30*(L31/L34)*L39*L41</f>
        <v>8166.4</v>
      </c>
      <c r="M20" s="1" t="s">
        <v>74</v>
      </c>
      <c r="N20" s="1"/>
      <c r="O20" s="1"/>
      <c r="P20" s="1"/>
    </row>
    <row r="21" spans="1:16" x14ac:dyDescent="0.3">
      <c r="A21" s="1"/>
      <c r="B21" s="1"/>
      <c r="C21" s="75" t="s">
        <v>73</v>
      </c>
      <c r="D21" s="75"/>
      <c r="E21" s="75"/>
      <c r="F21" s="75"/>
      <c r="G21" s="75"/>
      <c r="H21" s="75"/>
      <c r="I21" s="75"/>
      <c r="J21" s="75"/>
      <c r="K21" s="75"/>
      <c r="L21" s="30"/>
      <c r="M21" s="1"/>
      <c r="N21" s="1"/>
      <c r="O21" s="1"/>
      <c r="P21" s="1"/>
    </row>
    <row r="22" spans="1:16" x14ac:dyDescent="0.3">
      <c r="A22" s="1"/>
      <c r="B22" s="1"/>
      <c r="C22" s="73" t="s">
        <v>72</v>
      </c>
      <c r="D22" s="73"/>
      <c r="E22" s="73"/>
      <c r="F22" s="73"/>
      <c r="G22" s="73"/>
      <c r="H22" s="73"/>
      <c r="I22" s="73"/>
      <c r="J22" s="73"/>
      <c r="K22" s="73"/>
      <c r="L22" s="30">
        <f>L30*(12/L36)*L40*L42</f>
        <v>697.42008298755184</v>
      </c>
      <c r="M22" s="1" t="s">
        <v>71</v>
      </c>
      <c r="N22" s="1"/>
      <c r="O22" s="1"/>
      <c r="P22" s="1"/>
    </row>
    <row r="23" spans="1:16" x14ac:dyDescent="0.3">
      <c r="A23" s="1"/>
      <c r="B23" s="1"/>
      <c r="C23" s="31"/>
      <c r="D23" s="31"/>
      <c r="E23" s="31"/>
      <c r="F23" s="31"/>
      <c r="G23" s="31"/>
      <c r="H23" s="31"/>
      <c r="I23" s="31"/>
      <c r="J23" s="31"/>
      <c r="K23" s="31"/>
      <c r="L23" s="30"/>
      <c r="M23" s="1"/>
      <c r="N23" s="1"/>
      <c r="O23" s="1"/>
      <c r="P23" s="1"/>
    </row>
    <row r="24" spans="1:16" ht="15" thickBot="1" x14ac:dyDescent="0.35">
      <c r="A24" s="1"/>
      <c r="B24" s="1"/>
      <c r="C24" s="81" t="s">
        <v>70</v>
      </c>
      <c r="D24" s="81"/>
      <c r="E24" s="81"/>
      <c r="F24" s="81"/>
      <c r="G24" s="81"/>
      <c r="H24" s="81"/>
      <c r="I24" s="81"/>
      <c r="J24" s="81"/>
      <c r="K24" s="81"/>
      <c r="L24" s="30"/>
      <c r="M24" s="1"/>
      <c r="N24" s="1"/>
      <c r="O24" s="1"/>
      <c r="P24" s="1"/>
    </row>
    <row r="25" spans="1:16" x14ac:dyDescent="0.3">
      <c r="A25" s="1"/>
      <c r="B25" s="1"/>
      <c r="C25" s="74" t="s">
        <v>69</v>
      </c>
      <c r="D25" s="74"/>
      <c r="E25" s="74"/>
      <c r="F25" s="74"/>
      <c r="G25" s="74"/>
      <c r="H25" s="74"/>
      <c r="I25" s="74"/>
      <c r="J25" s="74"/>
      <c r="K25" s="74"/>
      <c r="L25" s="29">
        <f>(L11+L13)-(L20+L22)</f>
        <v>27506.015140893047</v>
      </c>
      <c r="M25" s="28" t="s">
        <v>68</v>
      </c>
      <c r="N25" s="1"/>
      <c r="O25" s="1"/>
      <c r="P25" s="1"/>
    </row>
    <row r="26" spans="1:16" x14ac:dyDescent="0.3">
      <c r="A26" s="1"/>
      <c r="B26" s="1"/>
      <c r="C26" s="74"/>
      <c r="D26" s="74"/>
      <c r="E26" s="74"/>
      <c r="F26" s="74"/>
      <c r="G26" s="74"/>
      <c r="H26" s="74"/>
      <c r="I26" s="74"/>
      <c r="J26" s="74"/>
      <c r="K26" s="74"/>
      <c r="L26" s="27"/>
      <c r="M26" s="25"/>
      <c r="N26" s="1"/>
      <c r="O26" s="1"/>
      <c r="P26" s="1"/>
    </row>
    <row r="27" spans="1:16" x14ac:dyDescent="0.3">
      <c r="A27" s="1"/>
      <c r="B27" s="1"/>
      <c r="C27" s="74" t="s">
        <v>67</v>
      </c>
      <c r="D27" s="74"/>
      <c r="E27" s="74"/>
      <c r="F27" s="74"/>
      <c r="G27" s="74"/>
      <c r="H27" s="74"/>
      <c r="I27" s="74"/>
      <c r="J27" s="74"/>
      <c r="K27" s="74"/>
      <c r="L27" s="26">
        <f>(L13-L22)/L42*L43</f>
        <v>1.2753323837245307</v>
      </c>
      <c r="M27" s="25" t="s">
        <v>66</v>
      </c>
      <c r="N27" s="1"/>
      <c r="O27" s="1"/>
      <c r="P27" s="9"/>
    </row>
    <row r="28" spans="1:16" x14ac:dyDescent="0.3">
      <c r="A28" s="1"/>
      <c r="B28" s="1"/>
      <c r="C28" s="24"/>
      <c r="D28" s="24"/>
      <c r="E28" s="24"/>
      <c r="F28" s="24"/>
      <c r="G28" s="24"/>
      <c r="H28" s="24"/>
      <c r="I28" s="24"/>
      <c r="J28" s="24"/>
      <c r="K28" s="24"/>
      <c r="L28" s="1"/>
      <c r="M28" s="1"/>
      <c r="N28" s="9"/>
    </row>
    <row r="29" spans="1:16" x14ac:dyDescent="0.3">
      <c r="A29" s="1"/>
      <c r="B29" s="13" t="s">
        <v>65</v>
      </c>
      <c r="C29" s="1"/>
      <c r="D29" s="1"/>
      <c r="E29" s="1"/>
      <c r="F29" s="1"/>
      <c r="G29" s="1"/>
      <c r="H29" s="1"/>
      <c r="I29" s="1"/>
      <c r="J29" s="1"/>
      <c r="K29" s="1"/>
      <c r="L29" s="1"/>
      <c r="M29" s="1"/>
      <c r="N29" s="1"/>
      <c r="O29" s="1"/>
      <c r="P29" s="1"/>
    </row>
    <row r="30" spans="1:16" x14ac:dyDescent="0.3">
      <c r="A30" s="1"/>
      <c r="B30" s="1"/>
      <c r="C30" s="12" t="s">
        <v>64</v>
      </c>
      <c r="D30" s="80" t="s">
        <v>63</v>
      </c>
      <c r="E30" s="80"/>
      <c r="F30" s="80"/>
      <c r="G30" s="80"/>
      <c r="H30" s="80"/>
      <c r="I30" s="80"/>
      <c r="J30" s="80"/>
      <c r="K30" s="80"/>
      <c r="L30" s="23">
        <v>4</v>
      </c>
      <c r="M30" s="10" t="s">
        <v>62</v>
      </c>
      <c r="N30" s="22"/>
      <c r="O30" s="1"/>
      <c r="P30" s="1"/>
    </row>
    <row r="31" spans="1:16" x14ac:dyDescent="0.3">
      <c r="A31" s="1"/>
      <c r="B31" s="13"/>
      <c r="C31" s="12" t="s">
        <v>61</v>
      </c>
      <c r="D31" s="82" t="s">
        <v>60</v>
      </c>
      <c r="E31" s="82"/>
      <c r="F31" s="82"/>
      <c r="G31" s="82"/>
      <c r="H31" s="82"/>
      <c r="I31" s="82"/>
      <c r="J31" s="82"/>
      <c r="K31" s="82"/>
      <c r="L31" s="11">
        <v>3.52</v>
      </c>
      <c r="M31" s="10"/>
      <c r="N31" s="10"/>
      <c r="O31" s="1"/>
      <c r="P31" s="1"/>
    </row>
    <row r="32" spans="1:16" x14ac:dyDescent="0.3">
      <c r="A32" s="1"/>
      <c r="B32" s="1"/>
      <c r="C32" s="8" t="s">
        <v>59</v>
      </c>
      <c r="D32" s="84" t="s">
        <v>58</v>
      </c>
      <c r="E32" s="84"/>
      <c r="F32" s="84"/>
      <c r="G32" s="84"/>
      <c r="H32" s="84"/>
      <c r="I32" s="84"/>
      <c r="J32" s="84"/>
      <c r="K32" s="84"/>
      <c r="L32" s="21">
        <v>1000000</v>
      </c>
      <c r="M32" s="1"/>
      <c r="N32" s="1"/>
      <c r="O32" s="1"/>
      <c r="P32" s="1"/>
    </row>
    <row r="33" spans="1:16" x14ac:dyDescent="0.3">
      <c r="A33" s="9"/>
      <c r="B33" s="9"/>
      <c r="C33" s="8" t="s">
        <v>57</v>
      </c>
      <c r="D33" s="80" t="s">
        <v>56</v>
      </c>
      <c r="E33" s="80"/>
      <c r="F33" s="80"/>
      <c r="G33" s="80"/>
      <c r="H33" s="80"/>
      <c r="I33" s="80"/>
      <c r="J33" s="80"/>
      <c r="K33" s="80"/>
      <c r="L33" s="17">
        <v>1</v>
      </c>
      <c r="M33" s="14" t="s">
        <v>55</v>
      </c>
      <c r="N33" s="14"/>
      <c r="O33" s="9"/>
      <c r="P33" s="1"/>
    </row>
    <row r="34" spans="1:16" x14ac:dyDescent="0.3">
      <c r="A34" s="9"/>
      <c r="B34" s="9"/>
      <c r="C34" s="8" t="s">
        <v>54</v>
      </c>
      <c r="D34" s="80" t="s">
        <v>53</v>
      </c>
      <c r="E34" s="80"/>
      <c r="F34" s="80"/>
      <c r="G34" s="80"/>
      <c r="H34" s="80"/>
      <c r="I34" s="80"/>
      <c r="J34" s="80"/>
      <c r="K34" s="80"/>
      <c r="L34" s="20">
        <v>4.3</v>
      </c>
      <c r="M34" s="14" t="s">
        <v>52</v>
      </c>
      <c r="N34" s="14"/>
      <c r="O34" s="9"/>
      <c r="P34" s="1"/>
    </row>
    <row r="35" spans="1:16" x14ac:dyDescent="0.3">
      <c r="A35" s="9"/>
      <c r="B35" s="9"/>
      <c r="C35" s="8" t="s">
        <v>51</v>
      </c>
      <c r="D35" s="80" t="s">
        <v>50</v>
      </c>
      <c r="E35" s="80"/>
      <c r="F35" s="80"/>
      <c r="G35" s="80"/>
      <c r="H35" s="80"/>
      <c r="I35" s="80"/>
      <c r="J35" s="80"/>
      <c r="K35" s="80"/>
      <c r="L35" s="19">
        <v>13.4</v>
      </c>
      <c r="M35" s="14" t="s">
        <v>49</v>
      </c>
      <c r="N35" s="14"/>
      <c r="O35" s="9"/>
      <c r="P35" s="1"/>
    </row>
    <row r="36" spans="1:16" x14ac:dyDescent="0.3">
      <c r="A36" s="9"/>
      <c r="B36" s="9"/>
      <c r="C36" s="8" t="s">
        <v>48</v>
      </c>
      <c r="D36" s="80" t="s">
        <v>47</v>
      </c>
      <c r="E36" s="80"/>
      <c r="F36" s="80"/>
      <c r="G36" s="80"/>
      <c r="H36" s="80"/>
      <c r="I36" s="80"/>
      <c r="J36" s="80"/>
      <c r="K36" s="80"/>
      <c r="L36" s="18">
        <v>24.1</v>
      </c>
      <c r="M36" s="14" t="s">
        <v>46</v>
      </c>
      <c r="N36" s="14"/>
      <c r="O36" s="9"/>
      <c r="P36" s="1"/>
    </row>
    <row r="37" spans="1:16" x14ac:dyDescent="0.3">
      <c r="A37" s="9"/>
      <c r="B37" s="9"/>
      <c r="C37" s="8" t="s">
        <v>45</v>
      </c>
      <c r="D37" s="80" t="s">
        <v>44</v>
      </c>
      <c r="E37" s="80"/>
      <c r="F37" s="80"/>
      <c r="G37" s="80"/>
      <c r="H37" s="80"/>
      <c r="I37" s="80"/>
      <c r="J37" s="80"/>
      <c r="K37" s="80"/>
      <c r="L37" s="17">
        <v>13</v>
      </c>
      <c r="M37" s="14" t="s">
        <v>43</v>
      </c>
      <c r="N37" s="14"/>
      <c r="O37" s="9"/>
      <c r="P37" s="1"/>
    </row>
    <row r="38" spans="1:16" x14ac:dyDescent="0.3">
      <c r="A38" s="9"/>
      <c r="B38" s="9"/>
      <c r="C38" s="8" t="s">
        <v>42</v>
      </c>
      <c r="D38" s="80" t="s">
        <v>41</v>
      </c>
      <c r="E38" s="80"/>
      <c r="F38" s="80"/>
      <c r="G38" s="80"/>
      <c r="H38" s="80"/>
      <c r="I38" s="80"/>
      <c r="J38" s="80"/>
      <c r="K38" s="80"/>
      <c r="L38" s="16">
        <v>0.8</v>
      </c>
      <c r="M38" s="14" t="s">
        <v>40</v>
      </c>
      <c r="N38" s="14"/>
      <c r="O38" s="9"/>
      <c r="P38" s="1"/>
    </row>
    <row r="39" spans="1:16" x14ac:dyDescent="0.3">
      <c r="A39" s="9"/>
      <c r="B39" s="9"/>
      <c r="C39" s="8" t="s">
        <v>39</v>
      </c>
      <c r="D39" s="80" t="s">
        <v>38</v>
      </c>
      <c r="E39" s="80"/>
      <c r="F39" s="80"/>
      <c r="G39" s="80"/>
      <c r="H39" s="80"/>
      <c r="I39" s="80"/>
      <c r="J39" s="80"/>
      <c r="K39" s="80"/>
      <c r="L39" s="15">
        <v>1</v>
      </c>
      <c r="M39" s="14" t="s">
        <v>37</v>
      </c>
      <c r="N39" s="14"/>
      <c r="O39" s="9"/>
      <c r="P39" s="1"/>
    </row>
    <row r="40" spans="1:16" x14ac:dyDescent="0.3">
      <c r="A40" s="9"/>
      <c r="B40" s="9"/>
      <c r="C40" s="8" t="s">
        <v>36</v>
      </c>
      <c r="D40" s="80" t="s">
        <v>35</v>
      </c>
      <c r="E40" s="80"/>
      <c r="F40" s="80"/>
      <c r="G40" s="80"/>
      <c r="H40" s="80"/>
      <c r="I40" s="80"/>
      <c r="J40" s="80"/>
      <c r="K40" s="80"/>
      <c r="L40" s="15">
        <v>0.89100000000000001</v>
      </c>
      <c r="M40" s="14" t="s">
        <v>34</v>
      </c>
      <c r="N40" s="14"/>
      <c r="O40" s="9"/>
      <c r="P40" s="1"/>
    </row>
    <row r="41" spans="1:16" x14ac:dyDescent="0.3">
      <c r="A41" s="1"/>
      <c r="B41" s="13"/>
      <c r="C41" s="12" t="s">
        <v>33</v>
      </c>
      <c r="D41" s="83" t="s">
        <v>32</v>
      </c>
      <c r="E41" s="83"/>
      <c r="F41" s="83"/>
      <c r="G41" s="83"/>
      <c r="H41" s="83"/>
      <c r="I41" s="83"/>
      <c r="J41" s="83"/>
      <c r="K41" s="83"/>
      <c r="L41" s="69">
        <v>2494</v>
      </c>
      <c r="M41" s="10" t="s">
        <v>31</v>
      </c>
      <c r="N41" s="10"/>
      <c r="O41" s="1"/>
      <c r="P41" s="1"/>
    </row>
    <row r="42" spans="1:16" x14ac:dyDescent="0.3">
      <c r="A42" s="1"/>
      <c r="B42" s="13"/>
      <c r="C42" s="12" t="s">
        <v>30</v>
      </c>
      <c r="D42" s="83" t="s">
        <v>29</v>
      </c>
      <c r="E42" s="83"/>
      <c r="F42" s="83"/>
      <c r="G42" s="83"/>
      <c r="H42" s="83"/>
      <c r="I42" s="83"/>
      <c r="J42" s="83"/>
      <c r="K42" s="83"/>
      <c r="L42" s="69">
        <v>393</v>
      </c>
      <c r="M42" s="10" t="s">
        <v>28</v>
      </c>
      <c r="N42" s="10"/>
      <c r="O42" s="1"/>
      <c r="P42" s="1"/>
    </row>
    <row r="43" spans="1:16" x14ac:dyDescent="0.3">
      <c r="A43" s="9"/>
      <c r="B43" s="9"/>
      <c r="C43" s="12" t="s">
        <v>27</v>
      </c>
      <c r="D43" s="80" t="s">
        <v>26</v>
      </c>
      <c r="E43" s="80"/>
      <c r="F43" s="80"/>
      <c r="G43" s="80"/>
      <c r="H43" s="80"/>
      <c r="I43" s="80"/>
      <c r="J43" s="80"/>
      <c r="K43" s="80"/>
      <c r="L43" s="70">
        <v>0.9</v>
      </c>
      <c r="M43" s="10" t="s">
        <v>25</v>
      </c>
      <c r="N43" s="10"/>
      <c r="O43" s="9"/>
      <c r="P43" s="1"/>
    </row>
    <row r="44" spans="1:16" x14ac:dyDescent="0.3">
      <c r="A44" s="1"/>
      <c r="B44" s="1"/>
      <c r="C44" s="8"/>
      <c r="D44" s="1"/>
      <c r="E44" s="1"/>
      <c r="F44" s="1"/>
      <c r="G44" s="1"/>
      <c r="H44" s="1"/>
      <c r="I44" s="1"/>
      <c r="J44" s="1"/>
      <c r="K44" s="1"/>
      <c r="L44" s="1"/>
      <c r="M44" s="1"/>
      <c r="N44" s="1"/>
      <c r="O44" s="1"/>
      <c r="P44" s="1"/>
    </row>
    <row r="45" spans="1:16" x14ac:dyDescent="0.3">
      <c r="A45" s="1"/>
      <c r="B45" s="1"/>
      <c r="C45" s="1"/>
      <c r="D45" s="1"/>
      <c r="E45" s="1"/>
      <c r="F45" s="1"/>
      <c r="G45" s="1"/>
      <c r="H45" s="1"/>
      <c r="I45" s="1"/>
      <c r="J45" s="1"/>
      <c r="K45" s="1"/>
      <c r="L45" s="1"/>
      <c r="M45" s="1"/>
      <c r="N45" s="1"/>
      <c r="O45" s="1"/>
      <c r="P45" s="1"/>
    </row>
    <row r="46" spans="1:16" x14ac:dyDescent="0.3">
      <c r="A46" s="1"/>
      <c r="B46" s="77" t="s">
        <v>24</v>
      </c>
      <c r="C46" s="77"/>
      <c r="D46" s="77"/>
      <c r="E46" s="77"/>
      <c r="F46" s="77"/>
      <c r="G46" s="77"/>
      <c r="H46" s="77"/>
      <c r="I46" s="77"/>
      <c r="J46" s="77"/>
      <c r="K46" s="77"/>
      <c r="L46" s="1"/>
      <c r="M46" s="1"/>
      <c r="N46" s="1"/>
      <c r="O46" s="1"/>
      <c r="P46" s="1"/>
    </row>
    <row r="47" spans="1:16" ht="15" thickBot="1" x14ac:dyDescent="0.35">
      <c r="A47" s="1"/>
      <c r="B47" s="85" t="s">
        <v>23</v>
      </c>
      <c r="C47" s="85"/>
      <c r="D47" s="85"/>
      <c r="E47" s="85"/>
      <c r="F47" s="85"/>
      <c r="G47" s="85"/>
      <c r="H47" s="85"/>
      <c r="I47" s="1"/>
      <c r="J47" s="1"/>
      <c r="K47" s="1"/>
      <c r="L47" s="1"/>
      <c r="M47" s="1"/>
      <c r="N47" s="1"/>
      <c r="O47" s="1"/>
      <c r="P47" s="1"/>
    </row>
    <row r="48" spans="1:16" x14ac:dyDescent="0.3">
      <c r="A48" s="1"/>
      <c r="B48" s="86" t="s">
        <v>20</v>
      </c>
      <c r="C48" s="87"/>
      <c r="D48" s="87"/>
      <c r="E48" s="90" t="s">
        <v>22</v>
      </c>
      <c r="F48" s="91"/>
      <c r="G48" s="91"/>
      <c r="H48" s="92"/>
      <c r="I48" s="1"/>
      <c r="J48" s="1"/>
      <c r="K48" s="1"/>
      <c r="L48" s="1"/>
      <c r="M48" s="1"/>
      <c r="N48" s="1"/>
      <c r="O48" s="1"/>
      <c r="P48" s="1"/>
    </row>
    <row r="49" spans="1:16" ht="15" thickBot="1" x14ac:dyDescent="0.35">
      <c r="A49" s="1"/>
      <c r="B49" s="88"/>
      <c r="C49" s="89"/>
      <c r="D49" s="89"/>
      <c r="E49" s="93" t="s">
        <v>18</v>
      </c>
      <c r="F49" s="94"/>
      <c r="G49" s="93" t="s">
        <v>17</v>
      </c>
      <c r="H49" s="95"/>
      <c r="I49" s="1"/>
      <c r="J49" s="1"/>
      <c r="K49" s="1"/>
      <c r="L49" s="1"/>
      <c r="M49" s="1"/>
      <c r="N49" s="1"/>
      <c r="O49" s="1"/>
      <c r="P49" s="1"/>
    </row>
    <row r="50" spans="1:16" x14ac:dyDescent="0.3">
      <c r="A50" s="1"/>
      <c r="B50" s="96" t="s">
        <v>16</v>
      </c>
      <c r="C50" s="97"/>
      <c r="D50" s="98"/>
      <c r="E50" s="99">
        <v>2569.1372765553742</v>
      </c>
      <c r="F50" s="100"/>
      <c r="G50" s="99">
        <f>[1]DATA!AK$26</f>
        <v>2569.1372765553742</v>
      </c>
      <c r="H50" s="101"/>
      <c r="I50" s="1"/>
      <c r="J50" s="1"/>
      <c r="K50" s="1"/>
      <c r="L50" s="1"/>
      <c r="M50" s="1"/>
      <c r="N50" s="1"/>
      <c r="O50" s="1"/>
      <c r="P50" s="1"/>
    </row>
    <row r="51" spans="1:16" x14ac:dyDescent="0.3">
      <c r="A51" s="1"/>
      <c r="B51" s="96" t="s">
        <v>15</v>
      </c>
      <c r="C51" s="97"/>
      <c r="D51" s="98"/>
      <c r="E51" s="99">
        <v>2494.4275302337778</v>
      </c>
      <c r="F51" s="100"/>
      <c r="G51" s="99">
        <f>[1]DATA!AL$26</f>
        <v>2494.4275302337778</v>
      </c>
      <c r="H51" s="101"/>
      <c r="I51" s="1"/>
      <c r="J51" s="1"/>
      <c r="K51" s="1"/>
      <c r="L51" s="1"/>
      <c r="M51" s="1"/>
      <c r="N51" s="1"/>
      <c r="O51" s="1"/>
      <c r="P51" s="1"/>
    </row>
    <row r="52" spans="1:16" ht="15" thickBot="1" x14ac:dyDescent="0.35">
      <c r="A52" s="1"/>
      <c r="B52" s="7" t="s">
        <v>14</v>
      </c>
      <c r="C52" s="6"/>
      <c r="D52" s="5"/>
      <c r="E52" s="102">
        <v>2257.0643422053895</v>
      </c>
      <c r="F52" s="103"/>
      <c r="G52" s="102">
        <f>[1]DATA!AM$26</f>
        <v>2257.0643422053895</v>
      </c>
      <c r="H52" s="104"/>
      <c r="I52" s="1"/>
      <c r="J52" s="1"/>
      <c r="K52" s="1"/>
      <c r="L52" s="1"/>
      <c r="M52" s="1"/>
      <c r="N52" s="1"/>
      <c r="O52" s="1"/>
      <c r="P52" s="1"/>
    </row>
    <row r="53" spans="1:16" x14ac:dyDescent="0.3">
      <c r="A53" s="1"/>
      <c r="B53" s="1" t="s">
        <v>13</v>
      </c>
      <c r="C53" s="1"/>
      <c r="D53" s="1"/>
      <c r="E53" s="1"/>
      <c r="F53" s="1"/>
      <c r="G53" s="1"/>
      <c r="H53" s="1"/>
      <c r="I53" s="1"/>
      <c r="J53" s="1"/>
      <c r="K53" s="1"/>
      <c r="L53" s="1"/>
      <c r="M53" s="1"/>
      <c r="N53" s="1"/>
      <c r="O53" s="1"/>
      <c r="P53" s="1"/>
    </row>
    <row r="54" spans="1:16" x14ac:dyDescent="0.3">
      <c r="A54" s="4"/>
      <c r="B54" s="97"/>
      <c r="C54" s="97"/>
      <c r="D54" s="97"/>
      <c r="E54" s="97"/>
      <c r="F54" s="97"/>
      <c r="G54" s="97"/>
      <c r="H54" s="4"/>
      <c r="I54" s="4"/>
      <c r="J54" s="4"/>
      <c r="K54" s="4"/>
      <c r="L54" s="4"/>
      <c r="M54" s="4"/>
      <c r="N54" s="4"/>
      <c r="O54" s="4"/>
      <c r="P54" s="1"/>
    </row>
    <row r="55" spans="1:16" ht="15" thickBot="1" x14ac:dyDescent="0.35">
      <c r="A55" s="1"/>
      <c r="B55" s="85" t="s">
        <v>21</v>
      </c>
      <c r="C55" s="85"/>
      <c r="D55" s="85"/>
      <c r="E55" s="85"/>
      <c r="F55" s="85"/>
      <c r="G55" s="85"/>
      <c r="H55" s="85"/>
      <c r="I55" s="1"/>
      <c r="J55" s="1"/>
      <c r="K55" s="1"/>
      <c r="L55" s="1"/>
      <c r="M55" s="1"/>
      <c r="N55" s="1"/>
      <c r="O55" s="1"/>
      <c r="P55" s="1"/>
    </row>
    <row r="56" spans="1:16" x14ac:dyDescent="0.3">
      <c r="A56" s="1"/>
      <c r="B56" s="86" t="s">
        <v>20</v>
      </c>
      <c r="C56" s="87"/>
      <c r="D56" s="87"/>
      <c r="E56" s="90" t="s">
        <v>19</v>
      </c>
      <c r="F56" s="91"/>
      <c r="G56" s="91"/>
      <c r="H56" s="92"/>
      <c r="I56" s="1"/>
      <c r="J56" s="1"/>
      <c r="K56" s="1"/>
      <c r="L56" s="1"/>
      <c r="M56" s="1"/>
      <c r="N56" s="1"/>
      <c r="O56" s="1"/>
      <c r="P56" s="1"/>
    </row>
    <row r="57" spans="1:16" ht="15" thickBot="1" x14ac:dyDescent="0.35">
      <c r="A57" s="1"/>
      <c r="B57" s="88"/>
      <c r="C57" s="89"/>
      <c r="D57" s="89"/>
      <c r="E57" s="93" t="s">
        <v>18</v>
      </c>
      <c r="F57" s="94"/>
      <c r="G57" s="93" t="s">
        <v>17</v>
      </c>
      <c r="H57" s="95"/>
      <c r="I57" s="1"/>
      <c r="J57" s="1"/>
      <c r="K57" s="1"/>
      <c r="L57" s="1"/>
      <c r="M57" s="1"/>
      <c r="N57" s="1"/>
      <c r="O57" s="1"/>
      <c r="P57" s="1"/>
    </row>
    <row r="58" spans="1:16" x14ac:dyDescent="0.3">
      <c r="A58" s="1"/>
      <c r="B58" s="96" t="s">
        <v>16</v>
      </c>
      <c r="C58" s="97"/>
      <c r="D58" s="98"/>
      <c r="E58" s="99">
        <v>281.85929648241205</v>
      </c>
      <c r="F58" s="100"/>
      <c r="G58" s="99">
        <v>228</v>
      </c>
      <c r="H58" s="101"/>
      <c r="I58" s="1"/>
      <c r="J58" s="1"/>
      <c r="K58" s="1"/>
      <c r="L58" s="1"/>
      <c r="M58" s="1"/>
      <c r="N58" s="1"/>
      <c r="O58" s="1"/>
      <c r="P58" s="1"/>
    </row>
    <row r="59" spans="1:16" x14ac:dyDescent="0.3">
      <c r="A59" s="1"/>
      <c r="B59" s="96" t="s">
        <v>15</v>
      </c>
      <c r="C59" s="97"/>
      <c r="D59" s="98"/>
      <c r="E59" s="99">
        <v>392.77287475665156</v>
      </c>
      <c r="F59" s="100"/>
      <c r="G59" s="99">
        <v>473</v>
      </c>
      <c r="H59" s="101"/>
      <c r="I59" s="1"/>
      <c r="J59" s="1"/>
      <c r="K59" s="1"/>
      <c r="L59" s="1"/>
      <c r="M59" s="1"/>
      <c r="N59" s="1"/>
      <c r="O59" s="1"/>
      <c r="P59" s="1"/>
    </row>
    <row r="60" spans="1:16" ht="15" thickBot="1" x14ac:dyDescent="0.35">
      <c r="A60" s="1"/>
      <c r="B60" s="7" t="s">
        <v>14</v>
      </c>
      <c r="C60" s="6"/>
      <c r="D60" s="5"/>
      <c r="E60" s="102">
        <v>452.49213445934754</v>
      </c>
      <c r="F60" s="103"/>
      <c r="G60" s="102">
        <v>616</v>
      </c>
      <c r="H60" s="104"/>
      <c r="I60" s="1"/>
      <c r="J60" s="1"/>
      <c r="K60" s="1"/>
      <c r="L60" s="1"/>
      <c r="M60" s="1"/>
      <c r="N60" s="1"/>
      <c r="O60" s="1"/>
      <c r="P60" s="1"/>
    </row>
    <row r="61" spans="1:16" x14ac:dyDescent="0.3">
      <c r="A61" s="1"/>
      <c r="B61" s="1" t="s">
        <v>13</v>
      </c>
      <c r="C61" s="1"/>
      <c r="D61" s="1"/>
      <c r="E61" s="1"/>
      <c r="F61" s="1"/>
      <c r="G61" s="1"/>
      <c r="H61" s="1"/>
      <c r="I61" s="1"/>
      <c r="J61" s="1"/>
      <c r="K61" s="1"/>
      <c r="L61" s="1"/>
      <c r="M61" s="1"/>
      <c r="N61" s="1"/>
      <c r="O61" s="1"/>
      <c r="P61" s="1"/>
    </row>
    <row r="62" spans="1:16" x14ac:dyDescent="0.3">
      <c r="A62" s="1"/>
      <c r="B62" s="97"/>
      <c r="C62" s="97"/>
      <c r="D62" s="97"/>
      <c r="E62" s="97"/>
      <c r="F62" s="97"/>
      <c r="G62" s="97"/>
      <c r="H62" s="1"/>
      <c r="I62" s="1"/>
      <c r="J62" s="1"/>
      <c r="K62" s="1"/>
      <c r="L62" s="1"/>
      <c r="M62" s="1"/>
      <c r="N62" s="1"/>
      <c r="O62" s="1"/>
      <c r="P62" s="1"/>
    </row>
    <row r="63" spans="1:16" x14ac:dyDescent="0.3">
      <c r="A63" s="4"/>
      <c r="B63" s="4"/>
      <c r="C63" s="4"/>
      <c r="D63" s="4"/>
      <c r="E63" s="4"/>
      <c r="F63" s="4"/>
      <c r="G63" s="4"/>
      <c r="H63" s="4"/>
      <c r="I63" s="4"/>
      <c r="J63" s="4"/>
      <c r="K63" s="4"/>
      <c r="L63" s="4"/>
      <c r="M63" s="4"/>
      <c r="N63" s="4"/>
      <c r="O63" s="4"/>
      <c r="P63" s="1"/>
    </row>
    <row r="64" spans="1:16" x14ac:dyDescent="0.3">
      <c r="A64" s="1"/>
      <c r="B64" s="77" t="s">
        <v>12</v>
      </c>
      <c r="C64" s="77"/>
      <c r="D64" s="77"/>
      <c r="E64" s="77"/>
      <c r="F64" s="77"/>
      <c r="G64" s="77"/>
      <c r="H64" s="77"/>
      <c r="I64" s="77"/>
      <c r="J64" s="77"/>
      <c r="K64" s="77"/>
      <c r="L64" s="1"/>
      <c r="M64" s="1"/>
      <c r="N64" s="1"/>
      <c r="O64" s="1"/>
      <c r="P64" s="1"/>
    </row>
    <row r="65" spans="1:16" x14ac:dyDescent="0.3">
      <c r="A65" s="2"/>
      <c r="B65" s="78" t="s">
        <v>11</v>
      </c>
      <c r="C65" s="78"/>
      <c r="D65" s="78"/>
      <c r="E65" s="78"/>
      <c r="F65" s="78"/>
      <c r="G65" s="78"/>
      <c r="H65" s="78"/>
      <c r="I65" s="78"/>
      <c r="J65" s="78"/>
      <c r="K65" s="78"/>
      <c r="L65" s="1"/>
      <c r="M65" s="1"/>
      <c r="N65" s="1"/>
      <c r="O65" s="1"/>
      <c r="P65" s="1"/>
    </row>
    <row r="66" spans="1:16" x14ac:dyDescent="0.3">
      <c r="A66" s="2"/>
      <c r="B66" s="78"/>
      <c r="C66" s="78"/>
      <c r="D66" s="78"/>
      <c r="E66" s="78"/>
      <c r="F66" s="78"/>
      <c r="G66" s="78"/>
      <c r="H66" s="78"/>
      <c r="I66" s="78"/>
      <c r="J66" s="78"/>
      <c r="K66" s="78"/>
      <c r="L66" s="1"/>
      <c r="M66" s="1"/>
      <c r="N66" s="1"/>
      <c r="O66" s="1"/>
      <c r="P66" s="1"/>
    </row>
    <row r="67" spans="1:16" x14ac:dyDescent="0.3">
      <c r="A67" s="2"/>
      <c r="B67" s="78"/>
      <c r="C67" s="78"/>
      <c r="D67" s="78"/>
      <c r="E67" s="78"/>
      <c r="F67" s="78"/>
      <c r="G67" s="78"/>
      <c r="H67" s="78"/>
      <c r="I67" s="78"/>
      <c r="J67" s="78"/>
      <c r="K67" s="78"/>
      <c r="L67" s="1"/>
      <c r="M67" s="1"/>
      <c r="N67" s="1"/>
      <c r="O67" s="1"/>
      <c r="P67" s="1"/>
    </row>
    <row r="68" spans="1:16" x14ac:dyDescent="0.3">
      <c r="A68" s="2"/>
      <c r="B68" s="78"/>
      <c r="C68" s="78"/>
      <c r="D68" s="78"/>
      <c r="E68" s="78"/>
      <c r="F68" s="78"/>
      <c r="G68" s="78"/>
      <c r="H68" s="78"/>
      <c r="I68" s="78"/>
      <c r="J68" s="78"/>
      <c r="K68" s="78"/>
      <c r="L68" s="1"/>
      <c r="M68" s="1"/>
      <c r="N68" s="1"/>
      <c r="O68" s="1"/>
      <c r="P68" s="1"/>
    </row>
    <row r="69" spans="1:16" x14ac:dyDescent="0.3">
      <c r="A69" s="2"/>
      <c r="B69" s="78"/>
      <c r="C69" s="78"/>
      <c r="D69" s="78"/>
      <c r="E69" s="78"/>
      <c r="F69" s="78"/>
      <c r="G69" s="78"/>
      <c r="H69" s="78"/>
      <c r="I69" s="78"/>
      <c r="J69" s="78"/>
      <c r="K69" s="78"/>
      <c r="L69" s="1"/>
      <c r="M69" s="1"/>
      <c r="N69" s="1"/>
      <c r="O69" s="1"/>
      <c r="P69" s="1"/>
    </row>
    <row r="70" spans="1:16" x14ac:dyDescent="0.3">
      <c r="A70" s="2"/>
      <c r="B70" s="78"/>
      <c r="C70" s="78"/>
      <c r="D70" s="78"/>
      <c r="E70" s="78"/>
      <c r="F70" s="78"/>
      <c r="G70" s="78"/>
      <c r="H70" s="78"/>
      <c r="I70" s="78"/>
      <c r="J70" s="78"/>
      <c r="K70" s="78"/>
      <c r="L70" s="1"/>
      <c r="M70" s="1"/>
      <c r="N70" s="1"/>
      <c r="O70" s="1"/>
      <c r="P70" s="1"/>
    </row>
    <row r="71" spans="1:16" x14ac:dyDescent="0.3">
      <c r="A71" s="2"/>
      <c r="B71" s="78"/>
      <c r="C71" s="78"/>
      <c r="D71" s="78"/>
      <c r="E71" s="78"/>
      <c r="F71" s="78"/>
      <c r="G71" s="78"/>
      <c r="H71" s="78"/>
      <c r="I71" s="78"/>
      <c r="J71" s="78"/>
      <c r="K71" s="78"/>
      <c r="L71" s="1"/>
      <c r="M71" s="1"/>
      <c r="N71" s="1"/>
      <c r="O71" s="1"/>
      <c r="P71" s="1"/>
    </row>
    <row r="72" spans="1:16" x14ac:dyDescent="0.3">
      <c r="A72" s="2"/>
      <c r="B72" s="78"/>
      <c r="C72" s="78"/>
      <c r="D72" s="78"/>
      <c r="E72" s="78"/>
      <c r="F72" s="78"/>
      <c r="G72" s="78"/>
      <c r="H72" s="78"/>
      <c r="I72" s="78"/>
      <c r="J72" s="78"/>
      <c r="K72" s="78"/>
      <c r="L72" s="1"/>
      <c r="M72" s="1"/>
      <c r="N72" s="1"/>
      <c r="O72" s="1"/>
      <c r="P72" s="1"/>
    </row>
    <row r="73" spans="1:16" x14ac:dyDescent="0.3">
      <c r="A73" s="2"/>
      <c r="B73" s="78"/>
      <c r="C73" s="78"/>
      <c r="D73" s="78"/>
      <c r="E73" s="78"/>
      <c r="F73" s="78"/>
      <c r="G73" s="78"/>
      <c r="H73" s="78"/>
      <c r="I73" s="78"/>
      <c r="J73" s="78"/>
      <c r="K73" s="78"/>
      <c r="L73" s="1"/>
      <c r="M73" s="1"/>
      <c r="N73" s="1"/>
      <c r="O73" s="1"/>
      <c r="P73" s="1"/>
    </row>
    <row r="74" spans="1:16" x14ac:dyDescent="0.3">
      <c r="A74" s="2"/>
      <c r="B74" s="78"/>
      <c r="C74" s="78"/>
      <c r="D74" s="78"/>
      <c r="E74" s="78"/>
      <c r="F74" s="78"/>
      <c r="G74" s="78"/>
      <c r="H74" s="78"/>
      <c r="I74" s="78"/>
      <c r="J74" s="78"/>
      <c r="K74" s="78"/>
      <c r="L74" s="1"/>
      <c r="M74" s="1"/>
      <c r="N74" s="1"/>
      <c r="O74" s="1"/>
      <c r="P74" s="1"/>
    </row>
    <row r="75" spans="1:16" x14ac:dyDescent="0.3">
      <c r="A75" s="2"/>
      <c r="B75" s="78"/>
      <c r="C75" s="78"/>
      <c r="D75" s="78"/>
      <c r="E75" s="78"/>
      <c r="F75" s="78"/>
      <c r="G75" s="78"/>
      <c r="H75" s="78"/>
      <c r="I75" s="78"/>
      <c r="J75" s="78"/>
      <c r="K75" s="78"/>
      <c r="L75" s="1"/>
      <c r="M75" s="1"/>
      <c r="N75" s="1"/>
      <c r="O75" s="1"/>
      <c r="P75" s="1"/>
    </row>
    <row r="76" spans="1:16" x14ac:dyDescent="0.3">
      <c r="A76" s="2"/>
      <c r="B76" s="78"/>
      <c r="C76" s="78"/>
      <c r="D76" s="78"/>
      <c r="E76" s="78"/>
      <c r="F76" s="78"/>
      <c r="G76" s="78"/>
      <c r="H76" s="78"/>
      <c r="I76" s="78"/>
      <c r="J76" s="78"/>
      <c r="K76" s="78"/>
      <c r="L76" s="1"/>
      <c r="M76" s="1"/>
      <c r="N76" s="1"/>
      <c r="O76" s="1"/>
      <c r="P76" s="1"/>
    </row>
    <row r="77" spans="1:16" x14ac:dyDescent="0.3">
      <c r="A77" s="2"/>
      <c r="B77" s="78"/>
      <c r="C77" s="78"/>
      <c r="D77" s="78"/>
      <c r="E77" s="78"/>
      <c r="F77" s="78"/>
      <c r="G77" s="78"/>
      <c r="H77" s="78"/>
      <c r="I77" s="78"/>
      <c r="J77" s="78"/>
      <c r="K77" s="78"/>
      <c r="L77" s="1"/>
      <c r="M77" s="1"/>
      <c r="N77" s="1"/>
      <c r="O77" s="1"/>
      <c r="P77" s="1"/>
    </row>
    <row r="78" spans="1:16" x14ac:dyDescent="0.3">
      <c r="A78" s="1"/>
      <c r="B78" s="78"/>
      <c r="C78" s="78"/>
      <c r="D78" s="78"/>
      <c r="E78" s="78"/>
      <c r="F78" s="78"/>
      <c r="G78" s="78"/>
      <c r="H78" s="78"/>
      <c r="I78" s="78"/>
      <c r="J78" s="78"/>
      <c r="K78" s="78"/>
      <c r="L78" s="1"/>
      <c r="M78" s="1"/>
      <c r="N78" s="1"/>
      <c r="O78" s="1"/>
      <c r="P78" s="1"/>
    </row>
    <row r="79" spans="1:16" x14ac:dyDescent="0.3">
      <c r="A79" s="1"/>
      <c r="B79" s="3"/>
      <c r="C79" s="3"/>
      <c r="D79" s="3"/>
      <c r="E79" s="3"/>
      <c r="F79" s="3"/>
      <c r="G79" s="3"/>
      <c r="H79" s="3"/>
      <c r="I79" s="3"/>
      <c r="J79" s="3"/>
      <c r="K79" s="3"/>
      <c r="L79" s="1"/>
      <c r="M79" s="1"/>
      <c r="N79" s="1"/>
      <c r="O79" s="1"/>
      <c r="P79" s="1"/>
    </row>
    <row r="80" spans="1:16" x14ac:dyDescent="0.3">
      <c r="A80" s="1"/>
      <c r="B80" s="77" t="s">
        <v>10</v>
      </c>
      <c r="C80" s="77"/>
      <c r="D80" s="77"/>
      <c r="E80" s="77"/>
      <c r="F80" s="77"/>
      <c r="G80" s="77"/>
      <c r="H80" s="77"/>
      <c r="I80" s="77"/>
      <c r="J80" s="77"/>
      <c r="K80" s="77"/>
      <c r="L80" s="1"/>
      <c r="M80" s="1"/>
      <c r="N80" s="1"/>
      <c r="O80" s="1"/>
      <c r="P80" s="1"/>
    </row>
    <row r="81" spans="1:16" x14ac:dyDescent="0.3">
      <c r="A81" s="2">
        <v>1</v>
      </c>
      <c r="B81" s="78" t="s">
        <v>9</v>
      </c>
      <c r="C81" s="78"/>
      <c r="D81" s="78"/>
      <c r="E81" s="78"/>
      <c r="F81" s="78"/>
      <c r="G81" s="78"/>
      <c r="H81" s="78"/>
      <c r="I81" s="78"/>
      <c r="J81" s="78"/>
      <c r="K81" s="78"/>
      <c r="L81" s="1"/>
      <c r="M81" s="1"/>
      <c r="N81" s="1"/>
      <c r="O81" s="1"/>
      <c r="P81" s="1"/>
    </row>
    <row r="82" spans="1:16" x14ac:dyDescent="0.3">
      <c r="A82" s="1"/>
      <c r="B82" s="78"/>
      <c r="C82" s="78"/>
      <c r="D82" s="78"/>
      <c r="E82" s="78"/>
      <c r="F82" s="78"/>
      <c r="G82" s="78"/>
      <c r="H82" s="78"/>
      <c r="I82" s="78"/>
      <c r="J82" s="78"/>
      <c r="K82" s="78"/>
      <c r="L82" s="1"/>
      <c r="M82" s="1"/>
      <c r="N82" s="1"/>
      <c r="O82" s="1"/>
      <c r="P82" s="1"/>
    </row>
    <row r="83" spans="1:16" x14ac:dyDescent="0.3">
      <c r="A83" s="2">
        <f>A81+1</f>
        <v>2</v>
      </c>
      <c r="B83" s="78" t="s">
        <v>8</v>
      </c>
      <c r="C83" s="78"/>
      <c r="D83" s="78"/>
      <c r="E83" s="78"/>
      <c r="F83" s="78"/>
      <c r="G83" s="78"/>
      <c r="H83" s="78"/>
      <c r="I83" s="78"/>
      <c r="J83" s="78"/>
      <c r="K83" s="78"/>
      <c r="L83" s="1"/>
      <c r="M83" s="1"/>
      <c r="N83" s="1"/>
      <c r="O83" s="1"/>
      <c r="P83" s="1"/>
    </row>
    <row r="84" spans="1:16" x14ac:dyDescent="0.3">
      <c r="A84" s="2"/>
      <c r="B84" s="78"/>
      <c r="C84" s="78"/>
      <c r="D84" s="78"/>
      <c r="E84" s="78"/>
      <c r="F84" s="78"/>
      <c r="G84" s="78"/>
      <c r="H84" s="78"/>
      <c r="I84" s="78"/>
      <c r="J84" s="78"/>
      <c r="K84" s="78"/>
      <c r="L84" s="1"/>
      <c r="M84" s="1"/>
      <c r="N84" s="1"/>
      <c r="O84" s="1"/>
      <c r="P84" s="1"/>
    </row>
    <row r="85" spans="1:16" x14ac:dyDescent="0.3">
      <c r="A85" s="2">
        <f>A83+1</f>
        <v>3</v>
      </c>
      <c r="B85" s="78" t="s">
        <v>7</v>
      </c>
      <c r="C85" s="78"/>
      <c r="D85" s="78"/>
      <c r="E85" s="78"/>
      <c r="F85" s="78"/>
      <c r="G85" s="78"/>
      <c r="H85" s="78"/>
      <c r="I85" s="78"/>
      <c r="J85" s="78"/>
      <c r="K85" s="78"/>
      <c r="L85" s="1"/>
      <c r="M85" s="1"/>
      <c r="N85" s="1"/>
      <c r="O85" s="1"/>
      <c r="P85" s="1"/>
    </row>
    <row r="86" spans="1:16" x14ac:dyDescent="0.3">
      <c r="A86" s="2"/>
      <c r="B86" s="78"/>
      <c r="C86" s="78"/>
      <c r="D86" s="78"/>
      <c r="E86" s="78"/>
      <c r="F86" s="78"/>
      <c r="G86" s="78"/>
      <c r="H86" s="78"/>
      <c r="I86" s="78"/>
      <c r="J86" s="78"/>
      <c r="K86" s="78"/>
      <c r="L86" s="1"/>
      <c r="M86" s="1"/>
      <c r="N86" s="1"/>
      <c r="O86" s="1"/>
      <c r="P86" s="1"/>
    </row>
    <row r="87" spans="1:16" x14ac:dyDescent="0.3">
      <c r="A87" s="2">
        <f>A85+1</f>
        <v>4</v>
      </c>
      <c r="B87" s="78" t="s">
        <v>6</v>
      </c>
      <c r="C87" s="78"/>
      <c r="D87" s="78"/>
      <c r="E87" s="78"/>
      <c r="F87" s="78"/>
      <c r="G87" s="78"/>
      <c r="H87" s="78"/>
      <c r="I87" s="78"/>
      <c r="J87" s="78"/>
      <c r="K87" s="78"/>
      <c r="L87" s="1"/>
      <c r="M87" s="1"/>
      <c r="N87" s="1"/>
      <c r="O87" s="1"/>
      <c r="P87" s="1"/>
    </row>
    <row r="88" spans="1:16" x14ac:dyDescent="0.3">
      <c r="A88" s="2">
        <f>A87+1</f>
        <v>5</v>
      </c>
      <c r="B88" s="78" t="s">
        <v>5</v>
      </c>
      <c r="C88" s="78"/>
      <c r="D88" s="78"/>
      <c r="E88" s="78"/>
      <c r="F88" s="78"/>
      <c r="G88" s="78"/>
      <c r="H88" s="78"/>
      <c r="I88" s="78"/>
      <c r="J88" s="78"/>
      <c r="K88" s="78"/>
      <c r="L88" s="1"/>
      <c r="M88" s="1"/>
      <c r="N88" s="1"/>
      <c r="O88" s="1"/>
      <c r="P88" s="1"/>
    </row>
    <row r="89" spans="1:16" x14ac:dyDescent="0.3">
      <c r="A89" s="1"/>
      <c r="B89" s="78"/>
      <c r="C89" s="78"/>
      <c r="D89" s="78"/>
      <c r="E89" s="78"/>
      <c r="F89" s="78"/>
      <c r="G89" s="78"/>
      <c r="H89" s="78"/>
      <c r="I89" s="78"/>
      <c r="J89" s="78"/>
      <c r="K89" s="78"/>
      <c r="L89" s="1"/>
      <c r="M89" s="1"/>
      <c r="N89" s="1"/>
      <c r="O89" s="1"/>
      <c r="P89" s="1"/>
    </row>
    <row r="90" spans="1:16" x14ac:dyDescent="0.3">
      <c r="A90" s="2">
        <f>A88+1</f>
        <v>6</v>
      </c>
      <c r="B90" s="78" t="s">
        <v>4</v>
      </c>
      <c r="C90" s="78"/>
      <c r="D90" s="78"/>
      <c r="E90" s="78"/>
      <c r="F90" s="78"/>
      <c r="G90" s="78"/>
      <c r="H90" s="78"/>
      <c r="I90" s="78"/>
      <c r="J90" s="78"/>
      <c r="K90" s="78"/>
      <c r="L90" s="1"/>
      <c r="M90" s="1"/>
      <c r="N90" s="1"/>
      <c r="O90" s="1"/>
      <c r="P90" s="1"/>
    </row>
    <row r="91" spans="1:16" x14ac:dyDescent="0.3">
      <c r="A91" s="2"/>
      <c r="B91" s="78"/>
      <c r="C91" s="78"/>
      <c r="D91" s="78"/>
      <c r="E91" s="78"/>
      <c r="F91" s="78"/>
      <c r="G91" s="78"/>
      <c r="H91" s="78"/>
      <c r="I91" s="78"/>
      <c r="J91" s="78"/>
      <c r="K91" s="78"/>
      <c r="L91" s="1"/>
      <c r="M91" s="1"/>
      <c r="N91" s="1"/>
      <c r="O91" s="1"/>
      <c r="P91" s="1"/>
    </row>
    <row r="92" spans="1:16" x14ac:dyDescent="0.3">
      <c r="A92" s="2">
        <f>A90+1</f>
        <v>7</v>
      </c>
      <c r="B92" s="78" t="s">
        <v>3</v>
      </c>
      <c r="C92" s="78"/>
      <c r="D92" s="78"/>
      <c r="E92" s="78"/>
      <c r="F92" s="78"/>
      <c r="G92" s="78"/>
      <c r="H92" s="78"/>
      <c r="I92" s="78"/>
      <c r="J92" s="78"/>
      <c r="K92" s="78"/>
      <c r="L92" s="1"/>
      <c r="M92" s="1"/>
      <c r="N92" s="1"/>
      <c r="O92" s="1"/>
      <c r="P92" s="1"/>
    </row>
    <row r="93" spans="1:16" x14ac:dyDescent="0.3">
      <c r="A93" s="2"/>
      <c r="B93" s="78"/>
      <c r="C93" s="78"/>
      <c r="D93" s="78"/>
      <c r="E93" s="78"/>
      <c r="F93" s="78"/>
      <c r="G93" s="78"/>
      <c r="H93" s="78"/>
      <c r="I93" s="78"/>
      <c r="J93" s="78"/>
      <c r="K93" s="78"/>
      <c r="L93" s="1"/>
      <c r="M93" s="1"/>
      <c r="N93" s="1"/>
      <c r="O93" s="1"/>
      <c r="P93" s="1"/>
    </row>
    <row r="94" spans="1:16" x14ac:dyDescent="0.3">
      <c r="A94" s="2">
        <f>A92+1</f>
        <v>8</v>
      </c>
      <c r="B94" s="78" t="s">
        <v>2</v>
      </c>
      <c r="C94" s="78"/>
      <c r="D94" s="78"/>
      <c r="E94" s="78"/>
      <c r="F94" s="78"/>
      <c r="G94" s="78"/>
      <c r="H94" s="78"/>
      <c r="I94" s="78"/>
      <c r="J94" s="78"/>
      <c r="K94" s="78"/>
      <c r="L94" s="1"/>
      <c r="M94" s="1"/>
      <c r="N94" s="1"/>
      <c r="O94" s="1"/>
      <c r="P94" s="1"/>
    </row>
    <row r="95" spans="1:16" x14ac:dyDescent="0.3">
      <c r="A95" s="2">
        <f>A94+1</f>
        <v>9</v>
      </c>
      <c r="B95" s="78" t="s">
        <v>1</v>
      </c>
      <c r="C95" s="78"/>
      <c r="D95" s="78"/>
      <c r="E95" s="78"/>
      <c r="F95" s="78"/>
      <c r="G95" s="78"/>
      <c r="H95" s="78"/>
      <c r="I95" s="78"/>
      <c r="J95" s="78"/>
      <c r="K95" s="78"/>
      <c r="L95" s="1"/>
      <c r="M95" s="1"/>
      <c r="N95" s="1"/>
      <c r="O95" s="1"/>
      <c r="P95" s="1"/>
    </row>
    <row r="96" spans="1:16" x14ac:dyDescent="0.3">
      <c r="A96" s="2"/>
      <c r="B96" s="78"/>
      <c r="C96" s="78"/>
      <c r="D96" s="78"/>
      <c r="E96" s="78"/>
      <c r="F96" s="78"/>
      <c r="G96" s="78"/>
      <c r="H96" s="78"/>
      <c r="I96" s="78"/>
      <c r="J96" s="78"/>
      <c r="K96" s="78"/>
      <c r="L96" s="1"/>
      <c r="M96" s="1"/>
      <c r="N96" s="1"/>
      <c r="O96" s="1"/>
      <c r="P96" s="1"/>
    </row>
    <row r="97" spans="1:16" x14ac:dyDescent="0.3">
      <c r="A97" s="2">
        <f>A95+1</f>
        <v>10</v>
      </c>
      <c r="B97" s="78" t="s">
        <v>0</v>
      </c>
      <c r="C97" s="78"/>
      <c r="D97" s="78"/>
      <c r="E97" s="78"/>
      <c r="F97" s="78"/>
      <c r="G97" s="78"/>
      <c r="H97" s="78"/>
      <c r="I97" s="78"/>
      <c r="J97" s="78"/>
      <c r="K97" s="78"/>
      <c r="L97" s="1"/>
      <c r="M97" s="1"/>
      <c r="N97" s="1"/>
      <c r="O97" s="1"/>
      <c r="P97" s="1"/>
    </row>
    <row r="98" spans="1:16" x14ac:dyDescent="0.3">
      <c r="A98" s="2"/>
      <c r="B98" s="78"/>
      <c r="C98" s="78"/>
      <c r="D98" s="78"/>
      <c r="E98" s="78"/>
      <c r="F98" s="78"/>
      <c r="G98" s="78"/>
      <c r="H98" s="78"/>
      <c r="I98" s="78"/>
      <c r="J98" s="78"/>
      <c r="K98" s="78"/>
      <c r="L98" s="1"/>
      <c r="M98" s="1"/>
      <c r="N98" s="1"/>
      <c r="O98" s="1"/>
      <c r="P98" s="1"/>
    </row>
  </sheetData>
  <mergeCells count="74">
    <mergeCell ref="B92:K93"/>
    <mergeCell ref="B94:K94"/>
    <mergeCell ref="B95:K96"/>
    <mergeCell ref="B97:K98"/>
    <mergeCell ref="B81:K82"/>
    <mergeCell ref="B83:K84"/>
    <mergeCell ref="B85:K86"/>
    <mergeCell ref="B87:K87"/>
    <mergeCell ref="B88:K89"/>
    <mergeCell ref="B90:K91"/>
    <mergeCell ref="B80:K80"/>
    <mergeCell ref="B58:D58"/>
    <mergeCell ref="E58:F58"/>
    <mergeCell ref="G58:H58"/>
    <mergeCell ref="B59:D59"/>
    <mergeCell ref="E59:F59"/>
    <mergeCell ref="G59:H59"/>
    <mergeCell ref="E60:F60"/>
    <mergeCell ref="G60:H60"/>
    <mergeCell ref="B62:G62"/>
    <mergeCell ref="B64:K64"/>
    <mergeCell ref="B65:K78"/>
    <mergeCell ref="E52:F52"/>
    <mergeCell ref="G52:H52"/>
    <mergeCell ref="B54:G54"/>
    <mergeCell ref="B55:H55"/>
    <mergeCell ref="B56:D57"/>
    <mergeCell ref="E56:H56"/>
    <mergeCell ref="E57:F57"/>
    <mergeCell ref="G57:H57"/>
    <mergeCell ref="B50:D50"/>
    <mergeCell ref="E50:F50"/>
    <mergeCell ref="G50:H50"/>
    <mergeCell ref="B51:D51"/>
    <mergeCell ref="E51:F51"/>
    <mergeCell ref="G51:H51"/>
    <mergeCell ref="B46:K46"/>
    <mergeCell ref="B47:H47"/>
    <mergeCell ref="B48:D49"/>
    <mergeCell ref="E48:H48"/>
    <mergeCell ref="E49:F49"/>
    <mergeCell ref="G49:H49"/>
    <mergeCell ref="D43:K43"/>
    <mergeCell ref="C24:K24"/>
    <mergeCell ref="C25:K26"/>
    <mergeCell ref="D38:K38"/>
    <mergeCell ref="D30:K30"/>
    <mergeCell ref="D31:K31"/>
    <mergeCell ref="D37:K37"/>
    <mergeCell ref="D39:K39"/>
    <mergeCell ref="D40:K40"/>
    <mergeCell ref="D41:K41"/>
    <mergeCell ref="D42:K42"/>
    <mergeCell ref="D32:K32"/>
    <mergeCell ref="D33:K33"/>
    <mergeCell ref="D34:K34"/>
    <mergeCell ref="D35:K35"/>
    <mergeCell ref="D36:K36"/>
    <mergeCell ref="C22:K22"/>
    <mergeCell ref="C27:K27"/>
    <mergeCell ref="C19:K19"/>
    <mergeCell ref="A2:J2"/>
    <mergeCell ref="B4:K4"/>
    <mergeCell ref="C5:K6"/>
    <mergeCell ref="C8:K8"/>
    <mergeCell ref="C11:K11"/>
    <mergeCell ref="C12:K12"/>
    <mergeCell ref="C13:K13"/>
    <mergeCell ref="C14:K14"/>
    <mergeCell ref="C15:K15"/>
    <mergeCell ref="C16:K16"/>
    <mergeCell ref="C17:K17"/>
    <mergeCell ref="C20:K20"/>
    <mergeCell ref="C21:K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topLeftCell="D25" workbookViewId="0">
      <selection activeCell="R11" sqref="R11:R14"/>
    </sheetView>
  </sheetViews>
  <sheetFormatPr defaultRowHeight="14.4" x14ac:dyDescent="0.3"/>
  <cols>
    <col min="11" max="11" width="39.88671875" customWidth="1"/>
  </cols>
  <sheetData>
    <row r="2" spans="1:16" x14ac:dyDescent="0.3">
      <c r="A2" s="76" t="s">
        <v>99</v>
      </c>
      <c r="B2" s="76"/>
      <c r="C2" s="76"/>
      <c r="D2" s="76"/>
      <c r="E2" s="76"/>
      <c r="F2" s="76"/>
      <c r="G2" s="76"/>
      <c r="H2" s="76"/>
      <c r="I2" s="76"/>
      <c r="J2" s="76"/>
      <c r="K2" s="45"/>
      <c r="L2" s="1"/>
      <c r="M2" s="1"/>
      <c r="N2" s="1"/>
      <c r="O2" s="44"/>
      <c r="P2" s="1" t="s">
        <v>98</v>
      </c>
    </row>
    <row r="3" spans="1:16" x14ac:dyDescent="0.3">
      <c r="A3" s="1"/>
      <c r="B3" s="1"/>
      <c r="C3" s="1"/>
      <c r="D3" s="1"/>
      <c r="E3" s="1"/>
      <c r="F3" s="1"/>
      <c r="G3" s="1"/>
      <c r="H3" s="1"/>
      <c r="I3" s="1"/>
      <c r="J3" s="1"/>
      <c r="K3" s="1"/>
      <c r="L3" s="1"/>
      <c r="M3" s="1"/>
      <c r="N3" s="1"/>
      <c r="O3" s="43"/>
      <c r="P3" s="1" t="s">
        <v>97</v>
      </c>
    </row>
    <row r="4" spans="1:16" x14ac:dyDescent="0.3">
      <c r="A4" s="1"/>
      <c r="B4" s="77" t="s">
        <v>96</v>
      </c>
      <c r="C4" s="77"/>
      <c r="D4" s="77"/>
      <c r="E4" s="77"/>
      <c r="F4" s="77"/>
      <c r="G4" s="77"/>
      <c r="H4" s="77"/>
      <c r="I4" s="77"/>
      <c r="J4" s="77"/>
      <c r="K4" s="77"/>
      <c r="L4" s="1"/>
      <c r="M4" s="1"/>
      <c r="N4" s="1"/>
      <c r="O4" s="42"/>
      <c r="P4" s="1" t="s">
        <v>95</v>
      </c>
    </row>
    <row r="5" spans="1:16" x14ac:dyDescent="0.3">
      <c r="A5" s="1"/>
      <c r="B5" s="14" t="s">
        <v>94</v>
      </c>
      <c r="C5" s="78" t="s">
        <v>148</v>
      </c>
      <c r="D5" s="78"/>
      <c r="E5" s="78"/>
      <c r="F5" s="78"/>
      <c r="G5" s="78"/>
      <c r="H5" s="78"/>
      <c r="I5" s="78"/>
      <c r="J5" s="78"/>
      <c r="K5" s="78"/>
      <c r="L5" s="1"/>
      <c r="M5" s="1"/>
      <c r="N5" s="1"/>
      <c r="O5" s="41"/>
      <c r="P5" s="1" t="s">
        <v>92</v>
      </c>
    </row>
    <row r="6" spans="1:16" ht="36" customHeight="1" x14ac:dyDescent="0.3">
      <c r="A6" s="1"/>
      <c r="B6" s="14"/>
      <c r="C6" s="78"/>
      <c r="D6" s="78"/>
      <c r="E6" s="78"/>
      <c r="F6" s="78"/>
      <c r="G6" s="78"/>
      <c r="H6" s="78"/>
      <c r="I6" s="78"/>
      <c r="J6" s="78"/>
      <c r="K6" s="78"/>
      <c r="L6" s="1"/>
      <c r="M6" s="1"/>
      <c r="N6" s="1"/>
      <c r="O6" s="1"/>
      <c r="P6" s="1"/>
    </row>
    <row r="7" spans="1:16" x14ac:dyDescent="0.3">
      <c r="A7" s="1"/>
      <c r="B7" s="14"/>
      <c r="C7" s="1"/>
      <c r="D7" s="1"/>
      <c r="E7" s="1"/>
      <c r="F7" s="1"/>
      <c r="G7" s="1"/>
      <c r="H7" s="1"/>
      <c r="I7" s="1"/>
      <c r="J7" s="1"/>
      <c r="K7" s="1"/>
      <c r="L7" s="1"/>
      <c r="M7" s="1"/>
      <c r="N7" s="1"/>
      <c r="O7" s="1"/>
      <c r="P7" s="1"/>
    </row>
    <row r="8" spans="1:16" x14ac:dyDescent="0.3">
      <c r="A8" s="1"/>
      <c r="B8" s="40" t="s">
        <v>91</v>
      </c>
      <c r="C8" s="79" t="s">
        <v>147</v>
      </c>
      <c r="D8" s="79"/>
      <c r="E8" s="79"/>
      <c r="F8" s="79"/>
      <c r="G8" s="79"/>
      <c r="H8" s="79"/>
      <c r="I8" s="79"/>
      <c r="J8" s="79"/>
      <c r="K8" s="79"/>
      <c r="L8" s="1"/>
      <c r="M8" s="1"/>
      <c r="N8" s="1"/>
      <c r="O8" s="1"/>
      <c r="P8" s="1"/>
    </row>
    <row r="9" spans="1:16" x14ac:dyDescent="0.3">
      <c r="A9" s="1"/>
      <c r="B9" s="1"/>
      <c r="C9" s="1"/>
      <c r="D9" s="1"/>
      <c r="E9" s="1"/>
      <c r="F9" s="1"/>
      <c r="G9" s="1"/>
      <c r="H9" s="1"/>
      <c r="I9" s="1"/>
      <c r="J9" s="1"/>
      <c r="K9" s="1"/>
      <c r="L9" s="36" t="s">
        <v>89</v>
      </c>
      <c r="M9" s="1"/>
      <c r="N9" s="1"/>
      <c r="O9" s="1"/>
      <c r="P9" s="1"/>
    </row>
    <row r="10" spans="1:16" x14ac:dyDescent="0.3">
      <c r="A10" s="1"/>
      <c r="B10" s="39" t="s">
        <v>88</v>
      </c>
      <c r="C10" s="38" t="s">
        <v>146</v>
      </c>
      <c r="D10" s="37"/>
      <c r="E10" s="37"/>
      <c r="F10" s="37"/>
      <c r="G10" s="37"/>
      <c r="H10" s="37"/>
      <c r="I10" s="37"/>
      <c r="J10" s="37"/>
      <c r="K10" s="37"/>
      <c r="L10" s="36"/>
      <c r="M10" s="1"/>
      <c r="N10" s="1"/>
      <c r="O10" s="1"/>
      <c r="P10" s="1"/>
    </row>
    <row r="11" spans="1:16" x14ac:dyDescent="0.3">
      <c r="A11" s="1"/>
      <c r="B11" s="1"/>
      <c r="C11" s="73"/>
      <c r="D11" s="73"/>
      <c r="E11" s="73"/>
      <c r="F11" s="73"/>
      <c r="G11" s="73"/>
      <c r="H11" s="73"/>
      <c r="I11" s="73"/>
      <c r="J11" s="73"/>
      <c r="K11" s="73"/>
      <c r="L11" s="34"/>
    </row>
    <row r="12" spans="1:16" x14ac:dyDescent="0.3">
      <c r="A12" s="1"/>
      <c r="B12" s="1"/>
      <c r="C12" s="75"/>
      <c r="D12" s="75"/>
      <c r="E12" s="75"/>
      <c r="F12" s="75"/>
      <c r="G12" s="75"/>
      <c r="H12" s="75"/>
      <c r="I12" s="75"/>
      <c r="J12" s="75"/>
      <c r="K12" s="75"/>
      <c r="L12">
        <f>(L40*L31*(L32*((1/(L34*(1-L38)))-(1/(L35*(1-L37))))+L33*((1/(L34*(1-L38)))-(1/L36*(1-L37)))))/1000</f>
        <v>975.29702503694284</v>
      </c>
      <c r="M12" t="s">
        <v>145</v>
      </c>
    </row>
    <row r="13" spans="1:16" x14ac:dyDescent="0.3">
      <c r="A13" s="1"/>
      <c r="B13" s="1"/>
      <c r="C13" s="73"/>
      <c r="D13" s="73"/>
      <c r="E13" s="73"/>
      <c r="F13" s="73"/>
      <c r="G13" s="73"/>
      <c r="H13" s="73"/>
      <c r="I13" s="73"/>
      <c r="J13" s="73"/>
      <c r="K13" s="73"/>
      <c r="L13">
        <f>L39*L41*(L42*((1/(L44*(1-L48)))-(1/(L45*L49*(1-L47))))+L43*((1/(L44*(1-L48)))-(1/(L46*L49*(1-L47)))))/1000</f>
        <v>6346.2232101713198</v>
      </c>
      <c r="M13" t="s">
        <v>144</v>
      </c>
    </row>
    <row r="14" spans="1:16" x14ac:dyDescent="0.3">
      <c r="A14" s="1"/>
      <c r="B14" s="1"/>
      <c r="C14" s="75"/>
      <c r="D14" s="75"/>
      <c r="E14" s="75"/>
      <c r="F14" s="75"/>
      <c r="G14" s="75"/>
      <c r="H14" s="75"/>
      <c r="I14" s="75"/>
      <c r="J14" s="75"/>
      <c r="K14" s="75"/>
      <c r="L14">
        <v>0</v>
      </c>
      <c r="M14" t="s">
        <v>143</v>
      </c>
    </row>
    <row r="15" spans="1:16" x14ac:dyDescent="0.3">
      <c r="A15" s="1"/>
      <c r="B15" s="1"/>
      <c r="C15" s="73"/>
      <c r="D15" s="73"/>
      <c r="E15" s="73"/>
      <c r="F15" s="73"/>
      <c r="G15" s="73"/>
      <c r="H15" s="73"/>
      <c r="I15" s="73"/>
      <c r="J15" s="73"/>
      <c r="K15" s="73"/>
      <c r="L15">
        <f>SUM(L12:L14)</f>
        <v>7321.5202352082624</v>
      </c>
      <c r="M15" t="s">
        <v>142</v>
      </c>
    </row>
    <row r="16" spans="1:16" x14ac:dyDescent="0.3">
      <c r="A16" s="1"/>
      <c r="B16" s="1"/>
      <c r="C16" s="75"/>
      <c r="D16" s="75"/>
      <c r="E16" s="75"/>
      <c r="F16" s="75"/>
      <c r="G16" s="75"/>
      <c r="H16" s="75"/>
      <c r="I16" s="75"/>
      <c r="J16" s="75"/>
      <c r="K16" s="75"/>
      <c r="L16" s="1"/>
    </row>
    <row r="17" spans="1:16" x14ac:dyDescent="0.3">
      <c r="A17" s="1"/>
      <c r="B17" s="1"/>
      <c r="C17" s="73"/>
      <c r="D17" s="73"/>
      <c r="E17" s="73"/>
      <c r="F17" s="73"/>
      <c r="G17" s="73"/>
      <c r="H17" s="73"/>
      <c r="I17" s="73"/>
      <c r="J17" s="73"/>
      <c r="K17" s="73"/>
      <c r="L17" s="1"/>
    </row>
    <row r="18" spans="1:16" x14ac:dyDescent="0.3">
      <c r="A18" s="1"/>
      <c r="B18" s="1"/>
      <c r="C18" s="31"/>
      <c r="D18" s="31"/>
      <c r="E18" s="31"/>
      <c r="F18" s="31"/>
      <c r="G18" s="31"/>
      <c r="H18" s="31"/>
      <c r="I18" s="31"/>
      <c r="J18" s="31"/>
      <c r="K18" s="31"/>
      <c r="L18" s="1"/>
    </row>
    <row r="19" spans="1:16" x14ac:dyDescent="0.3">
      <c r="A19" s="1"/>
      <c r="B19" s="1"/>
      <c r="C19" s="75"/>
      <c r="D19" s="75"/>
      <c r="E19" s="75"/>
      <c r="F19" s="75"/>
      <c r="G19" s="75"/>
      <c r="H19" s="75"/>
      <c r="I19" s="75"/>
      <c r="J19" s="75"/>
      <c r="K19" s="75"/>
      <c r="L19" s="1"/>
    </row>
    <row r="20" spans="1:16" x14ac:dyDescent="0.3">
      <c r="A20" s="1"/>
      <c r="B20" s="1"/>
      <c r="C20" s="73"/>
      <c r="D20" s="73"/>
      <c r="E20" s="73"/>
      <c r="F20" s="73"/>
      <c r="G20" s="73"/>
      <c r="H20" s="73"/>
      <c r="I20" s="73"/>
      <c r="J20" s="73"/>
      <c r="K20" s="73"/>
      <c r="L20" s="1"/>
    </row>
    <row r="21" spans="1:16" x14ac:dyDescent="0.3">
      <c r="A21" s="1"/>
      <c r="B21" s="1"/>
      <c r="C21" s="75"/>
      <c r="D21" s="75"/>
      <c r="E21" s="75"/>
      <c r="F21" s="75"/>
      <c r="G21" s="75"/>
      <c r="H21" s="75"/>
      <c r="I21" s="75"/>
      <c r="J21" s="75"/>
      <c r="K21" s="75"/>
      <c r="L21" s="1"/>
    </row>
    <row r="22" spans="1:16" x14ac:dyDescent="0.3">
      <c r="A22" s="1"/>
      <c r="B22" s="1"/>
      <c r="C22" s="73"/>
      <c r="D22" s="73"/>
      <c r="E22" s="73"/>
      <c r="F22" s="73"/>
      <c r="G22" s="73"/>
      <c r="H22" s="73"/>
      <c r="I22" s="73"/>
      <c r="J22" s="73"/>
      <c r="K22" s="73"/>
      <c r="L22" s="1"/>
    </row>
    <row r="23" spans="1:16" x14ac:dyDescent="0.3">
      <c r="A23" s="1"/>
      <c r="B23" s="1"/>
      <c r="C23" s="31"/>
      <c r="D23" s="31"/>
      <c r="E23" s="31"/>
      <c r="F23" s="31"/>
      <c r="G23" s="31"/>
      <c r="H23" s="31"/>
      <c r="I23" s="31"/>
      <c r="J23" s="31"/>
      <c r="K23" s="31"/>
      <c r="L23" s="1"/>
    </row>
    <row r="24" spans="1:16" x14ac:dyDescent="0.3">
      <c r="A24" s="1"/>
      <c r="B24" s="1"/>
      <c r="C24" s="81" t="s">
        <v>70</v>
      </c>
      <c r="D24" s="81"/>
      <c r="E24" s="81"/>
      <c r="F24" s="81"/>
      <c r="G24" s="81"/>
      <c r="H24" s="81"/>
      <c r="I24" s="81"/>
      <c r="J24" s="81"/>
      <c r="K24" s="81"/>
      <c r="L24" s="1"/>
    </row>
    <row r="25" spans="1:16" x14ac:dyDescent="0.3">
      <c r="A25" s="1"/>
      <c r="B25" s="1"/>
      <c r="C25" s="74" t="s">
        <v>141</v>
      </c>
      <c r="D25" s="74"/>
      <c r="E25" s="74"/>
      <c r="F25" s="74"/>
      <c r="G25" s="74"/>
      <c r="H25" s="74"/>
      <c r="I25" s="74"/>
      <c r="J25" s="74"/>
      <c r="K25" s="74"/>
      <c r="L25" s="1"/>
    </row>
    <row r="26" spans="1:16" x14ac:dyDescent="0.3">
      <c r="A26" s="1"/>
      <c r="B26" s="1"/>
      <c r="C26" s="74"/>
      <c r="D26" s="74"/>
      <c r="E26" s="74"/>
      <c r="F26" s="74"/>
      <c r="G26" s="74"/>
      <c r="H26" s="74"/>
      <c r="I26" s="74"/>
      <c r="J26" s="74"/>
      <c r="K26" s="74"/>
      <c r="L26" s="57">
        <f>L12+L13</f>
        <v>7321.5202352082624</v>
      </c>
      <c r="M26" s="55" t="s">
        <v>140</v>
      </c>
    </row>
    <row r="27" spans="1:16" ht="50.4" customHeight="1" x14ac:dyDescent="0.3">
      <c r="A27" s="1"/>
      <c r="B27" s="1"/>
      <c r="C27" s="74" t="s">
        <v>139</v>
      </c>
      <c r="D27" s="74"/>
      <c r="E27" s="74"/>
      <c r="F27" s="74"/>
      <c r="G27" s="74"/>
      <c r="H27" s="74"/>
      <c r="I27" s="74"/>
      <c r="J27" s="74"/>
      <c r="K27" s="74"/>
      <c r="L27" s="56">
        <f>(L31*((1/(L34*(1-L38)))-(1/(L36*(1-L37))))/1000)*L50</f>
        <v>1.5967935652026568</v>
      </c>
      <c r="M27" s="55" t="s">
        <v>138</v>
      </c>
    </row>
    <row r="28" spans="1:16" x14ac:dyDescent="0.3">
      <c r="A28" s="1"/>
      <c r="B28" s="1"/>
      <c r="C28" s="24"/>
      <c r="D28" s="24"/>
      <c r="E28" s="24"/>
      <c r="F28" s="24"/>
      <c r="G28" s="24"/>
      <c r="H28" s="24"/>
      <c r="I28" s="24"/>
      <c r="J28" s="24"/>
      <c r="K28" s="24"/>
      <c r="L28" s="1"/>
      <c r="M28" s="1"/>
      <c r="N28" s="9"/>
    </row>
    <row r="29" spans="1:16" x14ac:dyDescent="0.3">
      <c r="A29" s="1"/>
      <c r="B29" s="1"/>
      <c r="C29" s="1"/>
      <c r="D29" s="1"/>
      <c r="E29" s="1"/>
      <c r="F29" s="1"/>
      <c r="G29" s="1"/>
      <c r="H29" s="1"/>
      <c r="I29" s="1"/>
      <c r="J29" s="1"/>
      <c r="K29" s="1"/>
      <c r="L29" s="1"/>
      <c r="M29" s="1"/>
      <c r="N29" s="1"/>
      <c r="O29" s="1"/>
      <c r="P29" s="1"/>
    </row>
    <row r="30" spans="1:16" x14ac:dyDescent="0.3">
      <c r="A30" s="1"/>
      <c r="B30" s="13" t="s">
        <v>65</v>
      </c>
      <c r="C30" s="1"/>
      <c r="D30" s="1"/>
      <c r="E30" s="1"/>
      <c r="F30" s="1"/>
      <c r="G30" s="1"/>
      <c r="H30" s="1"/>
      <c r="I30" s="1"/>
      <c r="J30" s="1"/>
      <c r="K30" s="1"/>
      <c r="L30" s="1" t="s">
        <v>137</v>
      </c>
      <c r="M30" s="1"/>
      <c r="N30" s="1"/>
      <c r="O30" s="1"/>
      <c r="P30" s="1"/>
    </row>
    <row r="31" spans="1:16" x14ac:dyDescent="0.3">
      <c r="A31" s="1"/>
      <c r="B31" s="1"/>
      <c r="C31" s="12" t="s">
        <v>136</v>
      </c>
      <c r="D31" s="80" t="s">
        <v>135</v>
      </c>
      <c r="E31" s="80"/>
      <c r="F31" s="80"/>
      <c r="G31" s="80"/>
      <c r="H31" s="80"/>
      <c r="I31" s="80"/>
      <c r="J31" s="80"/>
      <c r="K31" s="80"/>
      <c r="L31" s="54">
        <v>49000</v>
      </c>
      <c r="M31" s="10" t="s">
        <v>118</v>
      </c>
      <c r="N31" s="22"/>
      <c r="O31" s="1"/>
      <c r="P31" s="1"/>
    </row>
    <row r="32" spans="1:16" x14ac:dyDescent="0.3">
      <c r="A32" s="1"/>
      <c r="B32" s="13"/>
      <c r="C32" s="12" t="s">
        <v>134</v>
      </c>
      <c r="D32" s="80" t="s">
        <v>133</v>
      </c>
      <c r="E32" s="80"/>
      <c r="F32" s="80"/>
      <c r="G32" s="80"/>
      <c r="H32" s="80"/>
      <c r="I32" s="80"/>
      <c r="J32" s="80"/>
      <c r="K32" s="80"/>
      <c r="L32" s="11">
        <v>0.85</v>
      </c>
      <c r="M32" s="10"/>
      <c r="N32" s="10"/>
      <c r="O32" s="1"/>
      <c r="P32" s="1"/>
    </row>
    <row r="33" spans="1:16" ht="15" x14ac:dyDescent="0.3">
      <c r="A33" s="1"/>
      <c r="B33" s="13"/>
      <c r="C33" s="12" t="s">
        <v>132</v>
      </c>
      <c r="D33" s="82" t="s">
        <v>131</v>
      </c>
      <c r="E33" s="82"/>
      <c r="F33" s="82"/>
      <c r="G33" s="82"/>
      <c r="H33" s="82"/>
      <c r="I33" s="82"/>
      <c r="J33" s="82"/>
      <c r="K33" s="82"/>
      <c r="L33" s="11">
        <v>0.15</v>
      </c>
      <c r="M33" s="10"/>
      <c r="N33" s="10"/>
      <c r="O33" s="1"/>
      <c r="P33" s="1"/>
    </row>
    <row r="34" spans="1:16" x14ac:dyDescent="0.3">
      <c r="A34" s="1"/>
      <c r="B34" s="1"/>
      <c r="C34" s="12" t="s">
        <v>130</v>
      </c>
      <c r="D34" s="84" t="s">
        <v>129</v>
      </c>
      <c r="E34" s="84"/>
      <c r="F34" s="84"/>
      <c r="G34" s="84"/>
      <c r="H34" s="84"/>
      <c r="I34" s="84"/>
      <c r="J34" s="84"/>
      <c r="K34" s="84"/>
      <c r="L34" s="19">
        <v>11.8</v>
      </c>
      <c r="M34" s="1"/>
      <c r="N34" s="1"/>
      <c r="O34" s="1"/>
      <c r="P34" s="1"/>
    </row>
    <row r="35" spans="1:16" x14ac:dyDescent="0.3">
      <c r="A35" s="9"/>
      <c r="B35" s="9"/>
      <c r="C35" s="12" t="s">
        <v>128</v>
      </c>
      <c r="D35" s="80" t="s">
        <v>127</v>
      </c>
      <c r="E35" s="80"/>
      <c r="F35" s="80"/>
      <c r="G35" s="80"/>
      <c r="H35" s="80"/>
      <c r="I35" s="80"/>
      <c r="J35" s="80"/>
      <c r="K35" s="80"/>
      <c r="L35" s="49">
        <v>24.1</v>
      </c>
      <c r="M35" s="14"/>
      <c r="N35" s="14"/>
      <c r="O35" s="9"/>
      <c r="P35" s="1"/>
    </row>
    <row r="36" spans="1:16" x14ac:dyDescent="0.3">
      <c r="A36" s="9"/>
      <c r="B36" s="9"/>
      <c r="C36" s="12" t="s">
        <v>126</v>
      </c>
      <c r="D36" s="80" t="s">
        <v>125</v>
      </c>
      <c r="E36" s="80"/>
      <c r="F36" s="80"/>
      <c r="G36" s="80"/>
      <c r="H36" s="80"/>
      <c r="I36" s="80"/>
      <c r="J36" s="80"/>
      <c r="K36" s="80"/>
      <c r="L36" s="53">
        <v>17.100000000000001</v>
      </c>
      <c r="M36" s="14"/>
      <c r="N36" s="14"/>
      <c r="O36" s="9"/>
      <c r="P36" s="1"/>
    </row>
    <row r="37" spans="1:16" x14ac:dyDescent="0.3">
      <c r="A37" s="9"/>
      <c r="B37" s="9"/>
      <c r="C37" s="8" t="s">
        <v>124</v>
      </c>
      <c r="D37" s="80" t="s">
        <v>123</v>
      </c>
      <c r="E37" s="80"/>
      <c r="F37" s="80"/>
      <c r="G37" s="80"/>
      <c r="H37" s="80"/>
      <c r="I37" s="80"/>
      <c r="J37" s="80"/>
      <c r="K37" s="80"/>
      <c r="L37" s="16">
        <v>0</v>
      </c>
      <c r="M37" s="14"/>
      <c r="N37" s="14"/>
      <c r="O37" s="9"/>
      <c r="P37" s="1"/>
    </row>
    <row r="38" spans="1:16" x14ac:dyDescent="0.3">
      <c r="A38" s="9"/>
      <c r="B38" s="9"/>
      <c r="C38" s="12" t="s">
        <v>122</v>
      </c>
      <c r="D38" s="80" t="s">
        <v>121</v>
      </c>
      <c r="E38" s="80"/>
      <c r="F38" s="80"/>
      <c r="G38" s="80"/>
      <c r="H38" s="80"/>
      <c r="I38" s="80"/>
      <c r="J38" s="80"/>
      <c r="K38" s="80"/>
      <c r="L38" s="15">
        <v>0.105</v>
      </c>
      <c r="M38" s="14"/>
      <c r="N38" s="14"/>
      <c r="O38" s="9"/>
      <c r="P38" s="1"/>
    </row>
    <row r="39" spans="1:16" ht="14.4" customHeight="1" x14ac:dyDescent="0.3">
      <c r="A39" s="9"/>
      <c r="B39" s="9"/>
      <c r="C39" s="12" t="s">
        <v>33</v>
      </c>
      <c r="D39" s="83" t="s">
        <v>22</v>
      </c>
      <c r="E39" s="83"/>
      <c r="F39" s="83"/>
      <c r="G39" s="83"/>
      <c r="H39" s="83"/>
      <c r="I39" s="83"/>
      <c r="J39" s="83"/>
      <c r="K39" s="83"/>
      <c r="L39" s="52">
        <v>2494</v>
      </c>
      <c r="M39" s="14"/>
      <c r="N39" s="14"/>
      <c r="O39" s="9"/>
      <c r="P39" s="1"/>
    </row>
    <row r="40" spans="1:16" ht="14.4" customHeight="1" x14ac:dyDescent="0.3">
      <c r="A40" s="9"/>
      <c r="B40" s="9"/>
      <c r="C40" s="12" t="s">
        <v>30</v>
      </c>
      <c r="D40" s="83" t="s">
        <v>19</v>
      </c>
      <c r="E40" s="83"/>
      <c r="F40" s="83"/>
      <c r="G40" s="83"/>
      <c r="H40" s="83"/>
      <c r="I40" s="83"/>
      <c r="J40" s="83"/>
      <c r="K40" s="83"/>
      <c r="L40" s="52">
        <v>393</v>
      </c>
      <c r="M40" s="14"/>
      <c r="N40" s="14"/>
      <c r="O40" s="9"/>
      <c r="P40" s="1"/>
    </row>
    <row r="41" spans="1:16" x14ac:dyDescent="0.3">
      <c r="A41" s="9"/>
      <c r="B41" s="9"/>
      <c r="C41" s="12" t="s">
        <v>120</v>
      </c>
      <c r="D41" s="80" t="s">
        <v>119</v>
      </c>
      <c r="E41" s="80"/>
      <c r="F41" s="80"/>
      <c r="G41" s="80"/>
      <c r="H41" s="80"/>
      <c r="I41" s="80"/>
      <c r="J41" s="80"/>
      <c r="K41" s="80"/>
      <c r="L41" s="51">
        <v>38200</v>
      </c>
      <c r="M41" s="14" t="s">
        <v>118</v>
      </c>
      <c r="N41" s="14"/>
      <c r="O41" s="9"/>
      <c r="P41" s="1"/>
    </row>
    <row r="42" spans="1:16" x14ac:dyDescent="0.3">
      <c r="A42" s="9"/>
      <c r="B42" s="9"/>
      <c r="C42" s="12" t="s">
        <v>117</v>
      </c>
      <c r="D42" s="80" t="s">
        <v>116</v>
      </c>
      <c r="E42" s="80"/>
      <c r="F42" s="80"/>
      <c r="G42" s="80"/>
      <c r="H42" s="80"/>
      <c r="I42" s="80"/>
      <c r="J42" s="80"/>
      <c r="K42" s="80"/>
      <c r="L42" s="50">
        <v>0.5</v>
      </c>
      <c r="M42" s="14"/>
      <c r="N42" s="14"/>
      <c r="O42" s="9"/>
      <c r="P42" s="1"/>
    </row>
    <row r="43" spans="1:16" ht="14.4" customHeight="1" x14ac:dyDescent="0.3">
      <c r="A43" s="9"/>
      <c r="B43" s="9"/>
      <c r="C43" s="12" t="s">
        <v>115</v>
      </c>
      <c r="D43" s="80" t="s">
        <v>114</v>
      </c>
      <c r="E43" s="80"/>
      <c r="F43" s="80"/>
      <c r="G43" s="80"/>
      <c r="H43" s="80"/>
      <c r="I43" s="80"/>
      <c r="J43" s="80"/>
      <c r="K43" s="80"/>
      <c r="L43" s="50">
        <v>0.5</v>
      </c>
      <c r="M43" s="14"/>
      <c r="N43" s="14"/>
      <c r="O43" s="9"/>
      <c r="P43" s="1"/>
    </row>
    <row r="44" spans="1:16" x14ac:dyDescent="0.3">
      <c r="A44" s="1"/>
      <c r="B44" s="13"/>
      <c r="C44" s="12" t="s">
        <v>113</v>
      </c>
      <c r="D44" s="83" t="s">
        <v>112</v>
      </c>
      <c r="E44" s="83"/>
      <c r="F44" s="83"/>
      <c r="G44" s="83"/>
      <c r="H44" s="83"/>
      <c r="I44" s="83"/>
      <c r="J44" s="83"/>
      <c r="K44" s="83"/>
      <c r="L44" s="17">
        <v>8.1999999999999993</v>
      </c>
      <c r="M44" s="10"/>
      <c r="N44" s="10"/>
      <c r="O44" s="1"/>
      <c r="P44" s="1"/>
    </row>
    <row r="45" spans="1:16" x14ac:dyDescent="0.3">
      <c r="A45" s="1"/>
      <c r="B45" s="13"/>
      <c r="C45" s="12" t="s">
        <v>111</v>
      </c>
      <c r="D45" s="83" t="s">
        <v>110</v>
      </c>
      <c r="E45" s="83"/>
      <c r="F45" s="83"/>
      <c r="G45" s="83"/>
      <c r="H45" s="83"/>
      <c r="I45" s="83"/>
      <c r="J45" s="83"/>
      <c r="K45" s="83"/>
      <c r="L45" s="49">
        <v>4.3</v>
      </c>
      <c r="M45" s="10"/>
      <c r="N45" s="10"/>
      <c r="O45" s="1"/>
      <c r="P45" s="1"/>
    </row>
    <row r="46" spans="1:16" x14ac:dyDescent="0.3">
      <c r="A46" s="9"/>
      <c r="B46" s="9"/>
      <c r="C46" s="12" t="s">
        <v>109</v>
      </c>
      <c r="D46" s="80" t="s">
        <v>108</v>
      </c>
      <c r="E46" s="80"/>
      <c r="F46" s="80"/>
      <c r="G46" s="80"/>
      <c r="H46" s="80"/>
      <c r="I46" s="80"/>
      <c r="J46" s="80"/>
      <c r="K46" s="80"/>
      <c r="L46" s="48">
        <v>3.9</v>
      </c>
      <c r="M46" s="10"/>
      <c r="N46" s="10"/>
      <c r="O46" s="9"/>
      <c r="P46" s="1"/>
    </row>
    <row r="47" spans="1:16" x14ac:dyDescent="0.3">
      <c r="A47" s="1"/>
      <c r="B47" s="1"/>
      <c r="C47" s="8" t="s">
        <v>107</v>
      </c>
      <c r="D47" s="105" t="s">
        <v>106</v>
      </c>
      <c r="E47" s="105"/>
      <c r="F47" s="105"/>
      <c r="G47" s="105"/>
      <c r="H47" s="105"/>
      <c r="I47" s="105"/>
      <c r="J47" s="105"/>
      <c r="K47" s="105"/>
      <c r="L47" s="16">
        <v>0</v>
      </c>
      <c r="M47" s="1"/>
      <c r="N47" s="1"/>
      <c r="O47" s="1"/>
      <c r="P47" s="1"/>
    </row>
    <row r="48" spans="1:16" x14ac:dyDescent="0.3">
      <c r="A48" s="1"/>
      <c r="B48" s="1"/>
      <c r="C48" s="12" t="s">
        <v>105</v>
      </c>
      <c r="D48" s="105" t="s">
        <v>104</v>
      </c>
      <c r="E48" s="105"/>
      <c r="F48" s="105"/>
      <c r="G48" s="105"/>
      <c r="H48" s="105"/>
      <c r="I48" s="105"/>
      <c r="J48" s="105"/>
      <c r="K48" s="105"/>
      <c r="L48" s="15">
        <v>0.11799999999999999</v>
      </c>
      <c r="M48" s="1"/>
      <c r="N48" s="1"/>
      <c r="O48" s="1"/>
      <c r="P48" s="1"/>
    </row>
    <row r="49" spans="1:16" x14ac:dyDescent="0.3">
      <c r="A49" s="1"/>
      <c r="B49" s="1"/>
      <c r="C49" s="12" t="s">
        <v>103</v>
      </c>
      <c r="D49" s="105" t="s">
        <v>102</v>
      </c>
      <c r="E49" s="105"/>
      <c r="F49" s="105"/>
      <c r="G49" s="105"/>
      <c r="H49" s="105"/>
      <c r="I49" s="105"/>
      <c r="J49" s="105"/>
      <c r="K49" s="105"/>
      <c r="L49" s="47">
        <v>3.4119999999999999</v>
      </c>
      <c r="M49" s="1"/>
      <c r="N49" s="1"/>
      <c r="O49" s="1"/>
      <c r="P49" s="1"/>
    </row>
    <row r="50" spans="1:16" x14ac:dyDescent="0.3">
      <c r="A50" s="1"/>
      <c r="B50" s="1"/>
      <c r="C50" s="12" t="s">
        <v>101</v>
      </c>
      <c r="D50" s="105" t="s">
        <v>100</v>
      </c>
      <c r="E50" s="105"/>
      <c r="F50" s="105"/>
      <c r="G50" s="105"/>
      <c r="H50" s="105"/>
      <c r="I50" s="105"/>
      <c r="J50" s="105"/>
      <c r="K50" s="105"/>
      <c r="L50" s="46">
        <v>0.9</v>
      </c>
      <c r="M50" s="1"/>
      <c r="N50" s="1"/>
      <c r="O50" s="1"/>
      <c r="P50" s="1"/>
    </row>
    <row r="51" spans="1:16" x14ac:dyDescent="0.3">
      <c r="A51" s="1"/>
      <c r="B51" s="1"/>
      <c r="C51" s="12"/>
      <c r="D51" s="1"/>
      <c r="E51" s="1"/>
      <c r="F51" s="1"/>
      <c r="G51" s="1"/>
      <c r="H51" s="1"/>
      <c r="I51" s="1"/>
      <c r="J51" s="1"/>
      <c r="K51" s="1"/>
      <c r="L51" s="1"/>
      <c r="M51" s="1"/>
      <c r="N51" s="1"/>
      <c r="O51" s="1"/>
      <c r="P51" s="1"/>
    </row>
    <row r="52" spans="1:16" x14ac:dyDescent="0.3">
      <c r="A52" s="2"/>
      <c r="B52" s="78"/>
      <c r="C52" s="78"/>
      <c r="D52" s="78"/>
      <c r="E52" s="78"/>
      <c r="F52" s="78"/>
      <c r="G52" s="78"/>
      <c r="H52" s="78"/>
      <c r="I52" s="78"/>
      <c r="J52" s="78"/>
      <c r="K52" s="78"/>
      <c r="L52" s="1"/>
      <c r="M52" s="1"/>
      <c r="N52" s="1"/>
      <c r="O52" s="1"/>
      <c r="P52" s="1"/>
    </row>
  </sheetData>
  <mergeCells count="39">
    <mergeCell ref="B52:K52"/>
    <mergeCell ref="D47:K47"/>
    <mergeCell ref="D48:K48"/>
    <mergeCell ref="D49:K49"/>
    <mergeCell ref="D40:K40"/>
    <mergeCell ref="D50:K50"/>
    <mergeCell ref="D42:K42"/>
    <mergeCell ref="D43:K43"/>
    <mergeCell ref="D44:K44"/>
    <mergeCell ref="D45:K45"/>
    <mergeCell ref="D46:K46"/>
    <mergeCell ref="D41:K41"/>
    <mergeCell ref="D35:K35"/>
    <mergeCell ref="D36:K36"/>
    <mergeCell ref="D37:K37"/>
    <mergeCell ref="D38:K38"/>
    <mergeCell ref="D39:K39"/>
    <mergeCell ref="D31:K31"/>
    <mergeCell ref="D32:K32"/>
    <mergeCell ref="D33:K33"/>
    <mergeCell ref="D34:K34"/>
    <mergeCell ref="C20:K20"/>
    <mergeCell ref="C21:K21"/>
    <mergeCell ref="C22:K22"/>
    <mergeCell ref="C24:K24"/>
    <mergeCell ref="C25:K26"/>
    <mergeCell ref="C27:K27"/>
    <mergeCell ref="C16:K16"/>
    <mergeCell ref="C17:K17"/>
    <mergeCell ref="C19:K19"/>
    <mergeCell ref="A2:J2"/>
    <mergeCell ref="B4:K4"/>
    <mergeCell ref="C5:K6"/>
    <mergeCell ref="C8:K8"/>
    <mergeCell ref="C11:K11"/>
    <mergeCell ref="C12:K12"/>
    <mergeCell ref="C13:K13"/>
    <mergeCell ref="C14:K14"/>
    <mergeCell ref="C15:K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9"/>
  <sheetViews>
    <sheetView topLeftCell="A22" workbookViewId="0">
      <selection activeCell="C6" sqref="C6:K7"/>
    </sheetView>
  </sheetViews>
  <sheetFormatPr defaultRowHeight="14.4" x14ac:dyDescent="0.3"/>
  <cols>
    <col min="11" max="11" width="41.77734375" customWidth="1"/>
  </cols>
  <sheetData>
    <row r="2" spans="1:16" x14ac:dyDescent="0.3">
      <c r="O2" s="44"/>
      <c r="P2" s="1" t="s">
        <v>98</v>
      </c>
    </row>
    <row r="3" spans="1:16" x14ac:dyDescent="0.3">
      <c r="A3" s="76" t="s">
        <v>99</v>
      </c>
      <c r="B3" s="76"/>
      <c r="C3" s="76"/>
      <c r="D3" s="76"/>
      <c r="E3" s="76"/>
      <c r="F3" s="76"/>
      <c r="G3" s="76"/>
      <c r="H3" s="76"/>
      <c r="I3" s="76"/>
      <c r="J3" s="76"/>
      <c r="K3" s="45"/>
      <c r="L3" s="1"/>
      <c r="M3" s="1"/>
      <c r="N3" s="1"/>
      <c r="O3" s="43"/>
      <c r="P3" s="1" t="s">
        <v>97</v>
      </c>
    </row>
    <row r="4" spans="1:16" x14ac:dyDescent="0.3">
      <c r="A4" s="1"/>
      <c r="B4" s="1"/>
      <c r="C4" s="1"/>
      <c r="D4" s="1"/>
      <c r="E4" s="1"/>
      <c r="F4" s="1"/>
      <c r="G4" s="1"/>
      <c r="H4" s="1"/>
      <c r="I4" s="1"/>
      <c r="J4" s="1"/>
      <c r="K4" s="1"/>
      <c r="L4" s="1"/>
      <c r="M4" s="1"/>
      <c r="N4" s="1"/>
      <c r="O4" s="42"/>
      <c r="P4" s="1" t="s">
        <v>95</v>
      </c>
    </row>
    <row r="5" spans="1:16" x14ac:dyDescent="0.3">
      <c r="A5" s="1"/>
      <c r="B5" s="77" t="s">
        <v>96</v>
      </c>
      <c r="C5" s="77"/>
      <c r="D5" s="77"/>
      <c r="E5" s="77"/>
      <c r="F5" s="77"/>
      <c r="G5" s="77"/>
      <c r="H5" s="77"/>
      <c r="I5" s="77"/>
      <c r="J5" s="77"/>
      <c r="K5" s="77"/>
      <c r="L5" s="1"/>
      <c r="M5" s="1"/>
      <c r="N5" s="1"/>
      <c r="O5" s="41"/>
      <c r="P5" s="1" t="s">
        <v>92</v>
      </c>
    </row>
    <row r="6" spans="1:16" ht="132" customHeight="1" x14ac:dyDescent="0.3">
      <c r="A6" s="1"/>
      <c r="B6" s="10" t="s">
        <v>94</v>
      </c>
      <c r="C6" s="106" t="s">
        <v>178</v>
      </c>
      <c r="D6" s="106"/>
      <c r="E6" s="106"/>
      <c r="F6" s="106"/>
      <c r="G6" s="106"/>
      <c r="H6" s="106"/>
      <c r="I6" s="106"/>
      <c r="J6" s="106"/>
      <c r="K6" s="106"/>
      <c r="L6" s="1"/>
      <c r="M6" s="1"/>
      <c r="N6" s="1"/>
      <c r="O6" s="1"/>
      <c r="P6" s="1"/>
    </row>
    <row r="7" spans="1:16" ht="127.8" customHeight="1" x14ac:dyDescent="0.3">
      <c r="A7" s="1"/>
      <c r="B7" s="14"/>
      <c r="C7" s="106"/>
      <c r="D7" s="106"/>
      <c r="E7" s="106"/>
      <c r="F7" s="106"/>
      <c r="G7" s="106"/>
      <c r="H7" s="106"/>
      <c r="I7" s="106"/>
      <c r="J7" s="106"/>
      <c r="K7" s="106"/>
      <c r="L7" s="1"/>
      <c r="M7" s="1"/>
      <c r="N7" s="1"/>
      <c r="O7" s="1"/>
      <c r="P7" s="1"/>
    </row>
    <row r="8" spans="1:16" x14ac:dyDescent="0.3">
      <c r="A8" s="1"/>
      <c r="B8" s="14"/>
      <c r="C8" s="1"/>
      <c r="D8" s="1"/>
      <c r="E8" s="1"/>
      <c r="F8" s="1"/>
      <c r="G8" s="1"/>
      <c r="H8" s="1"/>
      <c r="I8" s="1"/>
      <c r="J8" s="1"/>
      <c r="K8" s="1"/>
      <c r="L8" s="1"/>
      <c r="M8" s="1"/>
      <c r="N8" s="1"/>
      <c r="O8" s="1"/>
      <c r="P8" s="1"/>
    </row>
    <row r="9" spans="1:16" x14ac:dyDescent="0.3">
      <c r="A9" s="1"/>
      <c r="B9" s="40" t="s">
        <v>91</v>
      </c>
      <c r="C9" s="79" t="s">
        <v>147</v>
      </c>
      <c r="D9" s="79"/>
      <c r="E9" s="79"/>
      <c r="F9" s="79"/>
      <c r="G9" s="79"/>
      <c r="H9" s="79"/>
      <c r="I9" s="79"/>
      <c r="J9" s="79"/>
      <c r="K9" s="79"/>
      <c r="L9" s="1"/>
      <c r="M9" s="1"/>
      <c r="N9" s="1"/>
      <c r="O9" s="1"/>
      <c r="P9" s="1"/>
    </row>
    <row r="10" spans="1:16" x14ac:dyDescent="0.3">
      <c r="A10" s="1"/>
      <c r="B10" s="1"/>
      <c r="C10" s="1"/>
      <c r="D10" s="1"/>
      <c r="E10" s="1"/>
      <c r="F10" s="1"/>
      <c r="G10" s="1"/>
      <c r="H10" s="1"/>
      <c r="I10" s="1"/>
      <c r="J10" s="1"/>
      <c r="K10" s="1"/>
      <c r="L10" s="36" t="s">
        <v>89</v>
      </c>
      <c r="M10" s="1"/>
      <c r="N10" s="1"/>
      <c r="O10" s="1"/>
      <c r="P10" s="1"/>
    </row>
    <row r="11" spans="1:16" x14ac:dyDescent="0.3">
      <c r="A11" s="1"/>
      <c r="B11" s="39" t="s">
        <v>88</v>
      </c>
      <c r="C11" s="38" t="s">
        <v>146</v>
      </c>
      <c r="D11" s="37"/>
      <c r="E11" s="37"/>
      <c r="F11" s="37"/>
      <c r="G11" s="37"/>
      <c r="H11" s="37"/>
      <c r="I11" s="37"/>
      <c r="J11" s="37"/>
      <c r="K11" s="37"/>
      <c r="L11" s="36"/>
      <c r="M11" s="1"/>
      <c r="N11" s="1"/>
      <c r="O11" s="1"/>
      <c r="P11" s="1"/>
    </row>
    <row r="12" spans="1:16" x14ac:dyDescent="0.3">
      <c r="A12" s="1"/>
      <c r="B12" s="1"/>
      <c r="C12" s="73"/>
      <c r="D12" s="73"/>
      <c r="E12" s="73"/>
      <c r="F12" s="73"/>
      <c r="G12" s="73"/>
      <c r="H12" s="73"/>
      <c r="I12" s="73"/>
      <c r="J12" s="73"/>
      <c r="K12" s="73"/>
      <c r="L12" s="107" t="s">
        <v>177</v>
      </c>
      <c r="M12" s="107"/>
      <c r="N12" s="107"/>
    </row>
    <row r="13" spans="1:16" x14ac:dyDescent="0.3">
      <c r="A13" s="1"/>
      <c r="B13" s="1"/>
      <c r="C13" s="75"/>
      <c r="D13" s="75"/>
      <c r="E13" s="75"/>
      <c r="F13" s="75"/>
      <c r="G13" s="75"/>
      <c r="H13" s="75"/>
      <c r="I13" s="75"/>
      <c r="J13" s="75"/>
      <c r="K13" s="75"/>
      <c r="L13">
        <f>(L38*L32*(1/L34-1/L35))/1000</f>
        <v>1440.1404033581009</v>
      </c>
      <c r="M13" t="s">
        <v>145</v>
      </c>
    </row>
    <row r="14" spans="1:16" x14ac:dyDescent="0.3">
      <c r="A14" s="1"/>
      <c r="B14" s="1"/>
      <c r="C14" s="73"/>
      <c r="D14" s="73"/>
      <c r="E14" s="73"/>
      <c r="F14" s="73"/>
      <c r="G14" s="73"/>
      <c r="H14" s="73"/>
      <c r="I14" s="73"/>
      <c r="J14" s="73"/>
      <c r="K14" s="73"/>
      <c r="L14">
        <f>L36*((L37*L39*(1/L41-1/(L42*L43)))/1000)</f>
        <v>21445.098857577013</v>
      </c>
      <c r="M14" t="s">
        <v>144</v>
      </c>
    </row>
    <row r="15" spans="1:16" x14ac:dyDescent="0.3">
      <c r="A15" s="1"/>
      <c r="B15" s="1"/>
      <c r="C15" s="75"/>
      <c r="D15" s="75"/>
      <c r="E15" s="75"/>
      <c r="F15" s="75"/>
      <c r="G15" s="75"/>
      <c r="H15" s="75"/>
      <c r="I15" s="75"/>
      <c r="J15" s="75"/>
      <c r="K15" s="75"/>
      <c r="L15">
        <v>0</v>
      </c>
      <c r="M15" t="s">
        <v>143</v>
      </c>
    </row>
    <row r="16" spans="1:16" x14ac:dyDescent="0.3">
      <c r="A16" s="1"/>
      <c r="B16" s="1"/>
      <c r="C16" s="73"/>
      <c r="D16" s="73"/>
      <c r="E16" s="73"/>
      <c r="F16" s="73"/>
      <c r="G16" s="73"/>
      <c r="H16" s="73"/>
      <c r="I16" s="73"/>
      <c r="J16" s="73"/>
      <c r="K16" s="73"/>
      <c r="L16">
        <f>SUM(L13:L15)</f>
        <v>22885.239260935115</v>
      </c>
      <c r="M16" t="s">
        <v>142</v>
      </c>
    </row>
    <row r="17" spans="1:16" x14ac:dyDescent="0.3">
      <c r="A17" s="1"/>
      <c r="B17" s="1"/>
      <c r="C17" s="75"/>
      <c r="D17" s="75"/>
      <c r="E17" s="75"/>
      <c r="F17" s="75"/>
      <c r="G17" s="75"/>
      <c r="H17" s="75"/>
      <c r="I17" s="75"/>
      <c r="J17" s="75"/>
      <c r="K17" s="75"/>
      <c r="L17" s="1"/>
    </row>
    <row r="18" spans="1:16" x14ac:dyDescent="0.3">
      <c r="A18" s="1"/>
      <c r="B18" s="1"/>
      <c r="C18" s="73"/>
      <c r="D18" s="73"/>
      <c r="E18" s="73"/>
      <c r="F18" s="73"/>
      <c r="G18" s="73"/>
      <c r="H18" s="73"/>
      <c r="I18" s="73"/>
      <c r="J18" s="73"/>
      <c r="K18" s="73"/>
      <c r="L18" s="1"/>
    </row>
    <row r="19" spans="1:16" x14ac:dyDescent="0.3">
      <c r="A19" s="1"/>
      <c r="B19" s="1"/>
      <c r="C19" s="31"/>
      <c r="D19" s="31"/>
      <c r="E19" s="31"/>
      <c r="F19" s="31"/>
      <c r="G19" s="31"/>
      <c r="H19" s="31"/>
      <c r="I19" s="31"/>
      <c r="J19" s="31"/>
      <c r="K19" s="31"/>
      <c r="L19" s="1"/>
    </row>
    <row r="20" spans="1:16" x14ac:dyDescent="0.3">
      <c r="A20" s="1"/>
      <c r="B20" s="1"/>
      <c r="C20" s="75"/>
      <c r="D20" s="75"/>
      <c r="E20" s="75"/>
      <c r="F20" s="75"/>
      <c r="G20" s="75"/>
      <c r="H20" s="75"/>
      <c r="I20" s="75"/>
      <c r="J20" s="75"/>
      <c r="K20" s="75"/>
      <c r="L20" s="108" t="s">
        <v>176</v>
      </c>
      <c r="M20" s="108"/>
      <c r="N20" s="108"/>
    </row>
    <row r="21" spans="1:16" x14ac:dyDescent="0.3">
      <c r="A21" s="1"/>
      <c r="B21" s="1"/>
      <c r="C21" s="73"/>
      <c r="D21" s="73"/>
      <c r="E21" s="73"/>
      <c r="F21" s="73"/>
      <c r="G21" s="73"/>
      <c r="H21" s="73"/>
      <c r="I21" s="73"/>
      <c r="J21" s="73"/>
      <c r="K21" s="73"/>
      <c r="L21">
        <f>(L38*L32*(1/L33-1/L35))/1000</f>
        <v>576.45435684647293</v>
      </c>
      <c r="M21" t="s">
        <v>145</v>
      </c>
    </row>
    <row r="22" spans="1:16" x14ac:dyDescent="0.3">
      <c r="A22" s="1"/>
      <c r="B22" s="1"/>
      <c r="C22" s="75"/>
      <c r="D22" s="75"/>
      <c r="E22" s="75"/>
      <c r="F22" s="75"/>
      <c r="G22" s="75"/>
      <c r="H22" s="75"/>
      <c r="I22" s="75"/>
      <c r="J22" s="75"/>
      <c r="K22" s="75"/>
      <c r="L22">
        <f>L36*((L37*L39*(1/L40-1/(L42*L43)))/1000)</f>
        <v>5124.8380750864962</v>
      </c>
      <c r="M22" t="s">
        <v>144</v>
      </c>
    </row>
    <row r="23" spans="1:16" x14ac:dyDescent="0.3">
      <c r="A23" s="1"/>
      <c r="B23" s="1"/>
      <c r="C23" s="73"/>
      <c r="D23" s="73"/>
      <c r="E23" s="73"/>
      <c r="F23" s="73"/>
      <c r="G23" s="73"/>
      <c r="H23" s="73"/>
      <c r="I23" s="73"/>
      <c r="J23" s="73"/>
      <c r="K23" s="73"/>
      <c r="L23">
        <v>0</v>
      </c>
      <c r="M23" t="s">
        <v>143</v>
      </c>
    </row>
    <row r="24" spans="1:16" x14ac:dyDescent="0.3">
      <c r="A24" s="1"/>
      <c r="B24" s="1"/>
      <c r="C24" s="31"/>
      <c r="D24" s="31"/>
      <c r="E24" s="31"/>
      <c r="F24" s="31"/>
      <c r="G24" s="31"/>
      <c r="H24" s="31"/>
      <c r="I24" s="31"/>
      <c r="J24" s="31"/>
      <c r="K24" s="31"/>
      <c r="L24">
        <f>SUM(L21:L23)</f>
        <v>5701.2924319329695</v>
      </c>
      <c r="M24" t="s">
        <v>142</v>
      </c>
    </row>
    <row r="25" spans="1:16" x14ac:dyDescent="0.3">
      <c r="A25" s="1"/>
      <c r="B25" s="1"/>
      <c r="C25" s="81" t="s">
        <v>70</v>
      </c>
      <c r="D25" s="81"/>
      <c r="E25" s="81"/>
      <c r="F25" s="81"/>
      <c r="G25" s="81"/>
      <c r="H25" s="81"/>
      <c r="I25" s="81"/>
      <c r="J25" s="81"/>
      <c r="K25" s="81"/>
      <c r="L25" s="1"/>
    </row>
    <row r="26" spans="1:16" ht="14.4" customHeight="1" x14ac:dyDescent="0.3">
      <c r="A26" s="1"/>
      <c r="B26" s="1"/>
      <c r="C26" s="109" t="s">
        <v>141</v>
      </c>
      <c r="D26" s="109"/>
      <c r="E26" s="109"/>
      <c r="F26" s="109"/>
      <c r="G26" s="109"/>
      <c r="H26" s="109"/>
      <c r="I26" s="109"/>
      <c r="J26" s="109"/>
      <c r="K26" s="109"/>
      <c r="L26" s="60">
        <f>L13+L14</f>
        <v>22885.239260935115</v>
      </c>
      <c r="M26" t="s">
        <v>175</v>
      </c>
    </row>
    <row r="27" spans="1:16" x14ac:dyDescent="0.3">
      <c r="A27" s="1"/>
      <c r="B27" s="1"/>
      <c r="C27" s="109"/>
      <c r="D27" s="109"/>
      <c r="E27" s="109"/>
      <c r="F27" s="109"/>
      <c r="G27" s="109"/>
      <c r="H27" s="109"/>
      <c r="I27" s="109"/>
      <c r="J27" s="109"/>
      <c r="K27" s="109"/>
      <c r="L27" s="57">
        <f>L21+L22</f>
        <v>5701.2924319329695</v>
      </c>
      <c r="M27" s="59" t="s">
        <v>174</v>
      </c>
    </row>
    <row r="28" spans="1:16" ht="36.6" customHeight="1" x14ac:dyDescent="0.3">
      <c r="A28" s="1"/>
      <c r="B28" s="1"/>
      <c r="C28" s="109" t="s">
        <v>139</v>
      </c>
      <c r="D28" s="109"/>
      <c r="E28" s="109"/>
      <c r="F28" s="109"/>
      <c r="G28" s="109"/>
      <c r="H28" s="109"/>
      <c r="I28" s="109"/>
      <c r="J28" s="109"/>
      <c r="K28" s="109"/>
      <c r="L28" s="56">
        <f>((L32*(1/L45-1/L46))/1000)*L47</f>
        <v>2.8320955763642237</v>
      </c>
      <c r="M28" s="59" t="s">
        <v>173</v>
      </c>
    </row>
    <row r="29" spans="1:16" ht="20.399999999999999" customHeight="1" x14ac:dyDescent="0.3">
      <c r="A29" s="1"/>
      <c r="B29" s="1"/>
      <c r="C29" s="109"/>
      <c r="D29" s="109"/>
      <c r="E29" s="109"/>
      <c r="F29" s="109"/>
      <c r="G29" s="109"/>
      <c r="H29" s="109"/>
      <c r="I29" s="109"/>
      <c r="J29" s="109"/>
      <c r="K29" s="109"/>
      <c r="L29" s="56">
        <f>((L32*(1/L44-1/L46))/1000)*L47</f>
        <v>1.1583407671721677</v>
      </c>
      <c r="M29" s="59" t="s">
        <v>172</v>
      </c>
    </row>
    <row r="30" spans="1:16" x14ac:dyDescent="0.3">
      <c r="A30" s="1"/>
      <c r="B30" s="1"/>
      <c r="C30" s="1"/>
      <c r="D30" s="1"/>
      <c r="E30" s="1"/>
      <c r="F30" s="1"/>
      <c r="G30" s="1"/>
      <c r="H30" s="1"/>
      <c r="I30" s="1"/>
      <c r="J30" s="1"/>
      <c r="K30" s="1"/>
      <c r="L30" s="1"/>
      <c r="M30" s="1"/>
      <c r="N30" s="1"/>
      <c r="O30" s="1"/>
      <c r="P30" s="1"/>
    </row>
    <row r="31" spans="1:16" x14ac:dyDescent="0.3">
      <c r="A31" s="1"/>
      <c r="B31" s="13" t="s">
        <v>65</v>
      </c>
      <c r="C31" s="1"/>
      <c r="D31" s="1"/>
      <c r="E31" s="1"/>
      <c r="F31" s="1"/>
      <c r="G31" s="1"/>
      <c r="H31" s="1"/>
      <c r="I31" s="1"/>
      <c r="J31" s="1"/>
      <c r="K31" s="1"/>
      <c r="L31" s="1" t="s">
        <v>137</v>
      </c>
      <c r="M31" s="1"/>
      <c r="N31" s="1"/>
      <c r="O31" s="1"/>
      <c r="P31" s="1"/>
    </row>
    <row r="32" spans="1:16" x14ac:dyDescent="0.3">
      <c r="A32" s="1"/>
      <c r="B32" s="1"/>
      <c r="C32" s="12" t="s">
        <v>171</v>
      </c>
      <c r="D32" s="80" t="s">
        <v>135</v>
      </c>
      <c r="E32" s="80"/>
      <c r="F32" s="80"/>
      <c r="G32" s="80"/>
      <c r="H32" s="80"/>
      <c r="I32" s="80"/>
      <c r="J32" s="80"/>
      <c r="K32" s="80"/>
      <c r="L32" s="54">
        <v>49000</v>
      </c>
      <c r="M32" s="10" t="s">
        <v>118</v>
      </c>
      <c r="N32" s="22"/>
      <c r="O32" s="1"/>
      <c r="P32" s="1"/>
    </row>
    <row r="33" spans="1:16" x14ac:dyDescent="0.3">
      <c r="A33" s="1"/>
      <c r="B33" s="13"/>
      <c r="C33" s="12" t="s">
        <v>170</v>
      </c>
      <c r="D33" s="80" t="s">
        <v>169</v>
      </c>
      <c r="E33" s="80"/>
      <c r="F33" s="80"/>
      <c r="G33" s="80"/>
      <c r="H33" s="80"/>
      <c r="I33" s="80"/>
      <c r="J33" s="80"/>
      <c r="K33" s="80"/>
      <c r="L33" s="11">
        <v>14</v>
      </c>
      <c r="M33" s="10"/>
      <c r="N33" s="10"/>
      <c r="O33" s="1"/>
      <c r="P33" s="1"/>
    </row>
    <row r="34" spans="1:16" ht="14.4" customHeight="1" x14ac:dyDescent="0.3">
      <c r="A34" s="1"/>
      <c r="B34" s="13"/>
      <c r="C34" s="12" t="s">
        <v>168</v>
      </c>
      <c r="D34" s="80" t="s">
        <v>167</v>
      </c>
      <c r="E34" s="80"/>
      <c r="F34" s="80"/>
      <c r="G34" s="80"/>
      <c r="H34" s="80"/>
      <c r="I34" s="80"/>
      <c r="J34" s="80"/>
      <c r="K34" s="80"/>
      <c r="L34" s="11">
        <v>8.6</v>
      </c>
      <c r="M34" s="10"/>
      <c r="N34" s="10"/>
      <c r="O34" s="1"/>
      <c r="P34" s="1"/>
    </row>
    <row r="35" spans="1:16" x14ac:dyDescent="0.3">
      <c r="A35" s="9"/>
      <c r="B35" s="9"/>
      <c r="C35" s="12" t="s">
        <v>166</v>
      </c>
      <c r="D35" s="80" t="s">
        <v>127</v>
      </c>
      <c r="E35" s="80"/>
      <c r="F35" s="80"/>
      <c r="G35" s="80"/>
      <c r="H35" s="80"/>
      <c r="I35" s="80"/>
      <c r="J35" s="80"/>
      <c r="K35" s="80"/>
      <c r="L35" s="49">
        <v>24.1</v>
      </c>
      <c r="M35" s="14"/>
      <c r="N35" s="14"/>
      <c r="O35" s="9"/>
      <c r="P35" s="1"/>
    </row>
    <row r="36" spans="1:16" x14ac:dyDescent="0.3">
      <c r="A36" s="9"/>
      <c r="B36" s="9"/>
      <c r="C36" s="12" t="s">
        <v>165</v>
      </c>
      <c r="D36" s="80" t="s">
        <v>164</v>
      </c>
      <c r="E36" s="80"/>
      <c r="F36" s="80"/>
      <c r="G36" s="80"/>
      <c r="H36" s="80"/>
      <c r="I36" s="80"/>
      <c r="J36" s="80"/>
      <c r="K36" s="80"/>
      <c r="L36" s="17">
        <v>1</v>
      </c>
      <c r="M36" s="14"/>
      <c r="N36" s="14"/>
      <c r="O36" s="9"/>
      <c r="P36" s="1"/>
    </row>
    <row r="37" spans="1:16" ht="14.4" customHeight="1" x14ac:dyDescent="0.3">
      <c r="A37" s="9"/>
      <c r="B37" s="9"/>
      <c r="C37" s="12" t="s">
        <v>163</v>
      </c>
      <c r="D37" s="83" t="s">
        <v>22</v>
      </c>
      <c r="E37" s="83"/>
      <c r="F37" s="83"/>
      <c r="G37" s="83"/>
      <c r="H37" s="83"/>
      <c r="I37" s="83"/>
      <c r="J37" s="83"/>
      <c r="K37" s="83"/>
      <c r="L37" s="52">
        <v>2494</v>
      </c>
      <c r="M37" s="14"/>
      <c r="N37" s="14"/>
      <c r="O37" s="9"/>
      <c r="P37" s="1"/>
    </row>
    <row r="38" spans="1:16" ht="14.4" customHeight="1" x14ac:dyDescent="0.3">
      <c r="A38" s="9"/>
      <c r="B38" s="9"/>
      <c r="C38" s="12" t="s">
        <v>162</v>
      </c>
      <c r="D38" s="83" t="s">
        <v>161</v>
      </c>
      <c r="E38" s="83"/>
      <c r="F38" s="83"/>
      <c r="G38" s="83"/>
      <c r="H38" s="83"/>
      <c r="I38" s="83"/>
      <c r="J38" s="83"/>
      <c r="K38" s="83"/>
      <c r="L38" s="52">
        <v>393</v>
      </c>
      <c r="M38" s="14"/>
      <c r="N38" s="14"/>
      <c r="O38" s="9"/>
      <c r="P38" s="1"/>
    </row>
    <row r="39" spans="1:16" x14ac:dyDescent="0.3">
      <c r="A39" s="9"/>
      <c r="B39" s="9"/>
      <c r="C39" s="12" t="s">
        <v>160</v>
      </c>
      <c r="D39" s="80" t="s">
        <v>159</v>
      </c>
      <c r="E39" s="80"/>
      <c r="F39" s="80"/>
      <c r="G39" s="80"/>
      <c r="H39" s="80"/>
      <c r="I39" s="80"/>
      <c r="J39" s="80"/>
      <c r="K39" s="80"/>
      <c r="L39" s="51">
        <v>38200</v>
      </c>
      <c r="M39" s="14" t="s">
        <v>118</v>
      </c>
      <c r="N39" s="14"/>
      <c r="O39" s="9"/>
      <c r="P39" s="1"/>
    </row>
    <row r="40" spans="1:16" x14ac:dyDescent="0.3">
      <c r="A40" s="1"/>
      <c r="B40" s="13"/>
      <c r="C40" s="12" t="s">
        <v>158</v>
      </c>
      <c r="D40" s="83" t="s">
        <v>112</v>
      </c>
      <c r="E40" s="83"/>
      <c r="F40" s="83"/>
      <c r="G40" s="83"/>
      <c r="H40" s="83"/>
      <c r="I40" s="83"/>
      <c r="J40" s="83"/>
      <c r="K40" s="83"/>
      <c r="L40" s="17">
        <v>8.1999999999999993</v>
      </c>
      <c r="M40" s="10"/>
      <c r="N40" s="10"/>
      <c r="O40" s="1"/>
      <c r="P40" s="1"/>
    </row>
    <row r="41" spans="1:16" x14ac:dyDescent="0.3">
      <c r="A41" s="1"/>
      <c r="B41" s="13"/>
      <c r="C41" s="12" t="s">
        <v>157</v>
      </c>
      <c r="D41" s="83" t="s">
        <v>156</v>
      </c>
      <c r="E41" s="83"/>
      <c r="F41" s="83"/>
      <c r="G41" s="83"/>
      <c r="H41" s="83"/>
      <c r="I41" s="83"/>
      <c r="J41" s="83"/>
      <c r="K41" s="83"/>
      <c r="L41" s="58">
        <v>3.41</v>
      </c>
      <c r="M41" s="10"/>
      <c r="N41" s="10"/>
      <c r="O41" s="1"/>
      <c r="P41" s="1"/>
    </row>
    <row r="42" spans="1:16" x14ac:dyDescent="0.3">
      <c r="A42" s="1"/>
      <c r="B42" s="13"/>
      <c r="C42" s="12" t="s">
        <v>155</v>
      </c>
      <c r="D42" s="83" t="s">
        <v>110</v>
      </c>
      <c r="E42" s="83"/>
      <c r="F42" s="83"/>
      <c r="G42" s="83"/>
      <c r="H42" s="83"/>
      <c r="I42" s="83"/>
      <c r="J42" s="83"/>
      <c r="K42" s="83"/>
      <c r="L42" s="49">
        <v>4.3</v>
      </c>
      <c r="M42" s="10"/>
      <c r="N42" s="10"/>
      <c r="O42" s="1"/>
      <c r="P42" s="1"/>
    </row>
    <row r="43" spans="1:16" x14ac:dyDescent="0.3">
      <c r="A43" s="1"/>
      <c r="B43" s="1"/>
      <c r="C43" s="12" t="s">
        <v>103</v>
      </c>
      <c r="D43" s="105" t="s">
        <v>102</v>
      </c>
      <c r="E43" s="105"/>
      <c r="F43" s="105"/>
      <c r="G43" s="105"/>
      <c r="H43" s="105"/>
      <c r="I43" s="105"/>
      <c r="J43" s="105"/>
      <c r="K43" s="105"/>
      <c r="L43" s="47">
        <v>3.4119999999999999</v>
      </c>
      <c r="M43" s="1"/>
      <c r="N43" s="1"/>
      <c r="O43" s="1"/>
      <c r="P43" s="1"/>
    </row>
    <row r="44" spans="1:16" x14ac:dyDescent="0.3">
      <c r="A44" s="1"/>
      <c r="B44" s="1"/>
      <c r="C44" s="12" t="s">
        <v>154</v>
      </c>
      <c r="D44" s="105" t="s">
        <v>153</v>
      </c>
      <c r="E44" s="105"/>
      <c r="F44" s="105"/>
      <c r="G44" s="105"/>
      <c r="H44" s="105"/>
      <c r="I44" s="105"/>
      <c r="J44" s="105"/>
      <c r="K44" s="105"/>
      <c r="L44" s="47">
        <v>11.8</v>
      </c>
      <c r="M44" s="1"/>
      <c r="N44" s="1"/>
      <c r="O44" s="1"/>
      <c r="P44" s="1"/>
    </row>
    <row r="45" spans="1:16" x14ac:dyDescent="0.3">
      <c r="A45" s="1"/>
      <c r="B45" s="1"/>
      <c r="C45" s="12" t="s">
        <v>152</v>
      </c>
      <c r="D45" s="105" t="s">
        <v>151</v>
      </c>
      <c r="E45" s="105"/>
      <c r="F45" s="105"/>
      <c r="G45" s="105"/>
      <c r="H45" s="105"/>
      <c r="I45" s="105"/>
      <c r="J45" s="105"/>
      <c r="K45" s="105"/>
      <c r="L45" s="47">
        <v>8.15</v>
      </c>
      <c r="M45" s="1"/>
      <c r="N45" s="1"/>
      <c r="O45" s="1"/>
      <c r="P45" s="1"/>
    </row>
    <row r="46" spans="1:16" x14ac:dyDescent="0.3">
      <c r="A46" s="1"/>
      <c r="B46" s="1"/>
      <c r="C46" s="12" t="s">
        <v>150</v>
      </c>
      <c r="D46" s="80" t="s">
        <v>125</v>
      </c>
      <c r="E46" s="80"/>
      <c r="F46" s="80"/>
      <c r="G46" s="80"/>
      <c r="H46" s="80"/>
      <c r="I46" s="80"/>
      <c r="J46" s="80"/>
      <c r="K46" s="80"/>
      <c r="L46" s="49">
        <v>17.100000000000001</v>
      </c>
      <c r="M46" s="1"/>
      <c r="N46" s="1"/>
      <c r="O46" s="1"/>
      <c r="P46" s="1"/>
    </row>
    <row r="47" spans="1:16" x14ac:dyDescent="0.3">
      <c r="A47" s="1"/>
      <c r="B47" s="1"/>
      <c r="C47" s="12" t="s">
        <v>101</v>
      </c>
      <c r="D47" s="105" t="s">
        <v>149</v>
      </c>
      <c r="E47" s="105"/>
      <c r="F47" s="105"/>
      <c r="G47" s="105"/>
      <c r="H47" s="105"/>
      <c r="I47" s="105"/>
      <c r="J47" s="105"/>
      <c r="K47" s="105"/>
      <c r="L47" s="46">
        <v>0.9</v>
      </c>
      <c r="M47" s="1"/>
      <c r="N47" s="1"/>
      <c r="O47" s="1"/>
      <c r="P47" s="1"/>
    </row>
    <row r="48" spans="1:16" x14ac:dyDescent="0.3">
      <c r="A48" s="1"/>
      <c r="B48" s="1"/>
      <c r="C48" s="12"/>
      <c r="D48" s="1"/>
      <c r="E48" s="1"/>
      <c r="F48" s="1"/>
      <c r="G48" s="1"/>
      <c r="H48" s="1"/>
      <c r="I48" s="1"/>
      <c r="J48" s="1"/>
      <c r="K48" s="1"/>
      <c r="L48" s="1"/>
      <c r="M48" s="1"/>
      <c r="N48" s="1"/>
      <c r="O48" s="1"/>
      <c r="P48" s="1"/>
    </row>
    <row r="49" spans="1:16" x14ac:dyDescent="0.3">
      <c r="A49" s="2"/>
      <c r="B49" s="78"/>
      <c r="C49" s="78"/>
      <c r="D49" s="78"/>
      <c r="E49" s="78"/>
      <c r="F49" s="78"/>
      <c r="G49" s="78"/>
      <c r="H49" s="78"/>
      <c r="I49" s="78"/>
      <c r="J49" s="78"/>
      <c r="K49" s="78"/>
      <c r="L49" s="1"/>
      <c r="M49" s="1"/>
      <c r="N49" s="1"/>
      <c r="O49" s="1"/>
      <c r="P49" s="1"/>
    </row>
  </sheetData>
  <mergeCells count="37">
    <mergeCell ref="L12:N12"/>
    <mergeCell ref="L20:N20"/>
    <mergeCell ref="C28:K29"/>
    <mergeCell ref="D44:K44"/>
    <mergeCell ref="D32:K32"/>
    <mergeCell ref="D33:K33"/>
    <mergeCell ref="D34:K34"/>
    <mergeCell ref="D35:K35"/>
    <mergeCell ref="C21:K21"/>
    <mergeCell ref="C26:K27"/>
    <mergeCell ref="C16:K16"/>
    <mergeCell ref="C17:K17"/>
    <mergeCell ref="C18:K18"/>
    <mergeCell ref="C22:K22"/>
    <mergeCell ref="C23:K23"/>
    <mergeCell ref="C25:K25"/>
    <mergeCell ref="D46:K46"/>
    <mergeCell ref="D43:K43"/>
    <mergeCell ref="D47:K47"/>
    <mergeCell ref="B49:K49"/>
    <mergeCell ref="D36:K36"/>
    <mergeCell ref="D41:K41"/>
    <mergeCell ref="D40:K40"/>
    <mergeCell ref="D42:K42"/>
    <mergeCell ref="D37:K37"/>
    <mergeCell ref="D38:K38"/>
    <mergeCell ref="D45:K45"/>
    <mergeCell ref="D39:K39"/>
    <mergeCell ref="C20:K20"/>
    <mergeCell ref="C14:K14"/>
    <mergeCell ref="C15:K15"/>
    <mergeCell ref="C13:K13"/>
    <mergeCell ref="A3:J3"/>
    <mergeCell ref="B5:K5"/>
    <mergeCell ref="C6:K7"/>
    <mergeCell ref="C9:K9"/>
    <mergeCell ref="C12:K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
  <sheetViews>
    <sheetView workbookViewId="0">
      <selection activeCell="Q21" sqref="Q21"/>
    </sheetView>
  </sheetViews>
  <sheetFormatPr defaultRowHeight="14.4" x14ac:dyDescent="0.3"/>
  <cols>
    <col min="11" max="11" width="39.88671875" customWidth="1"/>
  </cols>
  <sheetData>
    <row r="2" spans="1:16" x14ac:dyDescent="0.3">
      <c r="A2" s="76" t="s">
        <v>99</v>
      </c>
      <c r="B2" s="76"/>
      <c r="C2" s="76"/>
      <c r="D2" s="76"/>
      <c r="E2" s="76"/>
      <c r="F2" s="76"/>
      <c r="G2" s="76"/>
      <c r="H2" s="76"/>
      <c r="I2" s="76"/>
      <c r="J2" s="76"/>
      <c r="K2" s="45"/>
      <c r="L2" s="1"/>
      <c r="M2" s="1"/>
      <c r="N2" s="1"/>
      <c r="O2" s="44"/>
      <c r="P2" s="1" t="s">
        <v>98</v>
      </c>
    </row>
    <row r="3" spans="1:16" x14ac:dyDescent="0.3">
      <c r="A3" s="1"/>
      <c r="B3" s="1"/>
      <c r="C3" s="1"/>
      <c r="D3" s="1"/>
      <c r="E3" s="1"/>
      <c r="F3" s="1"/>
      <c r="G3" s="1"/>
      <c r="H3" s="1"/>
      <c r="I3" s="1"/>
      <c r="J3" s="1"/>
      <c r="K3" s="1"/>
      <c r="L3" s="1"/>
      <c r="M3" s="1"/>
      <c r="N3" s="1"/>
      <c r="O3" s="43"/>
      <c r="P3" s="1" t="s">
        <v>97</v>
      </c>
    </row>
    <row r="4" spans="1:16" x14ac:dyDescent="0.3">
      <c r="A4" s="1"/>
      <c r="B4" s="77" t="s">
        <v>96</v>
      </c>
      <c r="C4" s="77"/>
      <c r="D4" s="77"/>
      <c r="E4" s="77"/>
      <c r="F4" s="77"/>
      <c r="G4" s="77"/>
      <c r="H4" s="77"/>
      <c r="I4" s="77"/>
      <c r="J4" s="77"/>
      <c r="K4" s="77"/>
      <c r="L4" s="1"/>
      <c r="M4" s="1"/>
      <c r="N4" s="1"/>
      <c r="O4" s="42"/>
      <c r="P4" s="1" t="s">
        <v>95</v>
      </c>
    </row>
    <row r="5" spans="1:16" x14ac:dyDescent="0.3">
      <c r="A5" s="1"/>
      <c r="B5" s="14" t="s">
        <v>94</v>
      </c>
      <c r="C5" s="78" t="s">
        <v>93</v>
      </c>
      <c r="D5" s="78"/>
      <c r="E5" s="78"/>
      <c r="F5" s="78"/>
      <c r="G5" s="78"/>
      <c r="H5" s="78"/>
      <c r="I5" s="78"/>
      <c r="J5" s="78"/>
      <c r="K5" s="78"/>
      <c r="L5" s="1"/>
      <c r="M5" s="1"/>
      <c r="N5" s="1"/>
      <c r="O5" s="41"/>
      <c r="P5" s="1" t="s">
        <v>92</v>
      </c>
    </row>
    <row r="6" spans="1:16" x14ac:dyDescent="0.3">
      <c r="A6" s="1"/>
      <c r="B6" s="14"/>
      <c r="C6" s="78"/>
      <c r="D6" s="78"/>
      <c r="E6" s="78"/>
      <c r="F6" s="78"/>
      <c r="G6" s="78"/>
      <c r="H6" s="78"/>
      <c r="I6" s="78"/>
      <c r="J6" s="78"/>
      <c r="K6" s="78"/>
      <c r="L6" s="1"/>
      <c r="M6" s="1"/>
      <c r="N6" s="1"/>
      <c r="O6" s="1"/>
      <c r="P6" s="1"/>
    </row>
    <row r="7" spans="1:16" x14ac:dyDescent="0.3">
      <c r="A7" s="1"/>
      <c r="B7" s="14"/>
      <c r="C7" s="1"/>
      <c r="D7" s="1"/>
      <c r="E7" s="1"/>
      <c r="F7" s="1"/>
      <c r="G7" s="1"/>
      <c r="H7" s="1"/>
      <c r="I7" s="1"/>
      <c r="J7" s="1"/>
      <c r="K7" s="1"/>
      <c r="L7" s="1"/>
      <c r="M7" s="1"/>
      <c r="N7" s="1"/>
      <c r="O7" s="1"/>
      <c r="P7" s="1"/>
    </row>
    <row r="8" spans="1:16" x14ac:dyDescent="0.3">
      <c r="A8" s="1"/>
      <c r="B8" s="40" t="s">
        <v>91</v>
      </c>
      <c r="C8" s="79" t="s">
        <v>90</v>
      </c>
      <c r="D8" s="79"/>
      <c r="E8" s="79"/>
      <c r="F8" s="79"/>
      <c r="G8" s="79"/>
      <c r="H8" s="79"/>
      <c r="I8" s="79"/>
      <c r="J8" s="79"/>
      <c r="K8" s="79"/>
      <c r="L8" s="1"/>
      <c r="M8" s="1"/>
      <c r="N8" s="1"/>
      <c r="O8" s="1"/>
      <c r="P8" s="1"/>
    </row>
    <row r="9" spans="1:16" x14ac:dyDescent="0.3">
      <c r="A9" s="1"/>
      <c r="B9" s="1"/>
      <c r="C9" s="1"/>
      <c r="D9" s="1"/>
      <c r="E9" s="1"/>
      <c r="F9" s="1"/>
      <c r="G9" s="1"/>
      <c r="H9" s="1"/>
      <c r="I9" s="1"/>
      <c r="J9" s="1"/>
      <c r="K9" s="1"/>
      <c r="L9" s="36" t="s">
        <v>89</v>
      </c>
      <c r="M9" s="1"/>
      <c r="N9" s="1"/>
      <c r="O9" s="1"/>
      <c r="P9" s="1"/>
    </row>
    <row r="10" spans="1:16" x14ac:dyDescent="0.3">
      <c r="A10" s="1"/>
      <c r="B10" s="39" t="s">
        <v>88</v>
      </c>
      <c r="C10" s="38" t="s">
        <v>87</v>
      </c>
      <c r="D10" s="37"/>
      <c r="E10" s="37"/>
      <c r="F10" s="37"/>
      <c r="G10" s="37"/>
      <c r="H10" s="37"/>
      <c r="I10" s="37"/>
      <c r="J10" s="37"/>
      <c r="K10" s="37"/>
      <c r="L10" s="36"/>
      <c r="M10" s="1"/>
      <c r="N10" s="1"/>
      <c r="O10" s="1"/>
      <c r="P10" s="1"/>
    </row>
    <row r="11" spans="1:16" x14ac:dyDescent="0.3">
      <c r="A11" s="1"/>
      <c r="B11" s="1"/>
      <c r="C11" s="73" t="s">
        <v>86</v>
      </c>
      <c r="D11" s="73"/>
      <c r="E11" s="73"/>
      <c r="F11" s="73"/>
      <c r="G11" s="73"/>
      <c r="H11" s="73"/>
      <c r="I11" s="73"/>
      <c r="J11" s="73"/>
      <c r="K11" s="73"/>
      <c r="L11" s="30">
        <f>L30*(L31/L33*L39)*L41</f>
        <v>34721.279999999999</v>
      </c>
      <c r="M11" s="33" t="s">
        <v>85</v>
      </c>
      <c r="N11" s="33"/>
      <c r="O11" s="35"/>
      <c r="P11" s="34"/>
    </row>
    <row r="12" spans="1:16" x14ac:dyDescent="0.3">
      <c r="A12" s="1"/>
      <c r="B12" s="1"/>
      <c r="C12" s="75" t="s">
        <v>84</v>
      </c>
      <c r="D12" s="75"/>
      <c r="E12" s="75"/>
      <c r="F12" s="75"/>
      <c r="G12" s="75"/>
      <c r="H12" s="75"/>
      <c r="I12" s="75"/>
      <c r="J12" s="75"/>
      <c r="K12" s="75"/>
      <c r="L12" s="30"/>
      <c r="M12" s="1"/>
      <c r="N12" s="1"/>
      <c r="O12" s="35"/>
      <c r="P12" s="34"/>
    </row>
    <row r="13" spans="1:16" x14ac:dyDescent="0.3">
      <c r="A13" s="1"/>
      <c r="B13" s="1"/>
      <c r="C13" s="73" t="s">
        <v>83</v>
      </c>
      <c r="D13" s="73"/>
      <c r="E13" s="73"/>
      <c r="F13" s="73"/>
      <c r="G13" s="73"/>
      <c r="H13" s="73"/>
      <c r="I13" s="73"/>
      <c r="J13" s="73"/>
      <c r="K13" s="73"/>
      <c r="L13" s="30">
        <f>L30*(12/L35)*L40*L42</f>
        <v>1834.8851612903225</v>
      </c>
      <c r="M13" s="33" t="s">
        <v>82</v>
      </c>
      <c r="N13" s="33"/>
      <c r="O13" s="1"/>
      <c r="P13" s="1"/>
    </row>
    <row r="14" spans="1:16" x14ac:dyDescent="0.3">
      <c r="A14" s="1"/>
      <c r="B14" s="1"/>
      <c r="C14" s="75" t="s">
        <v>81</v>
      </c>
      <c r="D14" s="75"/>
      <c r="E14" s="75"/>
      <c r="F14" s="75"/>
      <c r="G14" s="75"/>
      <c r="H14" s="75"/>
      <c r="I14" s="75"/>
      <c r="J14" s="75"/>
      <c r="K14" s="75"/>
      <c r="L14" s="30"/>
      <c r="M14" s="1"/>
      <c r="N14" s="1"/>
      <c r="O14" s="1"/>
      <c r="P14" s="1"/>
    </row>
    <row r="15" spans="1:16" x14ac:dyDescent="0.3">
      <c r="A15" s="1"/>
      <c r="B15" s="1"/>
      <c r="C15" s="73" t="s">
        <v>80</v>
      </c>
      <c r="D15" s="73"/>
      <c r="E15" s="73"/>
      <c r="F15" s="73"/>
      <c r="G15" s="73"/>
      <c r="H15" s="73"/>
      <c r="I15" s="73"/>
      <c r="J15" s="73"/>
      <c r="K15" s="73"/>
      <c r="L15" s="32"/>
      <c r="M15" s="1"/>
    </row>
    <row r="16" spans="1:16" x14ac:dyDescent="0.3">
      <c r="A16" s="1"/>
      <c r="B16" s="1"/>
      <c r="C16" s="75" t="s">
        <v>79</v>
      </c>
      <c r="D16" s="75"/>
      <c r="E16" s="75"/>
      <c r="F16" s="75"/>
      <c r="G16" s="75"/>
      <c r="H16" s="75"/>
      <c r="I16" s="75"/>
      <c r="J16" s="75"/>
      <c r="K16" s="75"/>
      <c r="L16" s="30"/>
      <c r="M16" s="1"/>
      <c r="N16" s="1"/>
      <c r="O16" s="1"/>
      <c r="P16" s="1"/>
    </row>
    <row r="17" spans="1:16" x14ac:dyDescent="0.3">
      <c r="A17" s="1"/>
      <c r="B17" s="1"/>
      <c r="C17" s="73" t="s">
        <v>78</v>
      </c>
      <c r="D17" s="73"/>
      <c r="E17" s="73"/>
      <c r="F17" s="73"/>
      <c r="G17" s="73"/>
      <c r="H17" s="73"/>
      <c r="I17" s="73"/>
      <c r="J17" s="73"/>
      <c r="K17" s="73"/>
      <c r="L17" s="30">
        <f>L30*(12/L37)*L42</f>
        <v>1806.7924528301887</v>
      </c>
      <c r="M17" s="1" t="s">
        <v>77</v>
      </c>
      <c r="N17" s="1"/>
      <c r="O17" s="1"/>
      <c r="P17" s="1"/>
    </row>
    <row r="18" spans="1:16" x14ac:dyDescent="0.3">
      <c r="A18" s="1"/>
      <c r="B18" s="1"/>
      <c r="C18" s="31"/>
      <c r="D18" s="31"/>
      <c r="E18" s="31"/>
      <c r="F18" s="31"/>
      <c r="G18" s="31"/>
      <c r="H18" s="31"/>
      <c r="I18" s="31"/>
      <c r="J18" s="31"/>
      <c r="K18" s="31"/>
      <c r="L18" s="30"/>
      <c r="M18" s="1"/>
      <c r="N18" s="1"/>
      <c r="O18" s="1"/>
      <c r="P18" s="1"/>
    </row>
    <row r="19" spans="1:16" x14ac:dyDescent="0.3">
      <c r="A19" s="1"/>
      <c r="B19" s="1"/>
      <c r="C19" s="75" t="s">
        <v>76</v>
      </c>
      <c r="D19" s="75"/>
      <c r="E19" s="75"/>
      <c r="F19" s="75"/>
      <c r="G19" s="75"/>
      <c r="H19" s="75"/>
      <c r="I19" s="75"/>
      <c r="J19" s="75"/>
      <c r="K19" s="75"/>
      <c r="L19" s="30"/>
      <c r="M19" s="1"/>
      <c r="N19" s="1"/>
      <c r="O19" s="1"/>
      <c r="P19" s="1"/>
    </row>
    <row r="20" spans="1:16" x14ac:dyDescent="0.3">
      <c r="A20" s="1"/>
      <c r="B20" s="1"/>
      <c r="C20" s="73" t="s">
        <v>75</v>
      </c>
      <c r="D20" s="73"/>
      <c r="E20" s="73"/>
      <c r="F20" s="73"/>
      <c r="G20" s="73"/>
      <c r="H20" s="73"/>
      <c r="I20" s="73"/>
      <c r="J20" s="73"/>
      <c r="K20" s="73"/>
      <c r="L20" s="30">
        <f>L30*(L31/L34)*L39*L41</f>
        <v>9018.5142857142855</v>
      </c>
      <c r="M20" s="1" t="s">
        <v>74</v>
      </c>
      <c r="N20" s="1"/>
      <c r="O20" s="1"/>
      <c r="P20" s="1"/>
    </row>
    <row r="21" spans="1:16" x14ac:dyDescent="0.3">
      <c r="A21" s="1"/>
      <c r="B21" s="1"/>
      <c r="C21" s="75" t="s">
        <v>73</v>
      </c>
      <c r="D21" s="75"/>
      <c r="E21" s="75"/>
      <c r="F21" s="75"/>
      <c r="G21" s="75"/>
      <c r="H21" s="75"/>
      <c r="I21" s="75"/>
      <c r="J21" s="75"/>
      <c r="K21" s="75"/>
      <c r="L21" s="30"/>
      <c r="M21" s="1"/>
      <c r="N21" s="1"/>
      <c r="O21" s="1"/>
      <c r="P21" s="1"/>
    </row>
    <row r="22" spans="1:16" x14ac:dyDescent="0.3">
      <c r="A22" s="1"/>
      <c r="B22" s="1"/>
      <c r="C22" s="73" t="s">
        <v>72</v>
      </c>
      <c r="D22" s="73"/>
      <c r="E22" s="73"/>
      <c r="F22" s="73"/>
      <c r="G22" s="73"/>
      <c r="H22" s="73"/>
      <c r="I22" s="73"/>
      <c r="J22" s="73"/>
      <c r="K22" s="73"/>
      <c r="L22" s="30">
        <f>L30*(12/L36)*L40*L42</f>
        <v>964.09220338983073</v>
      </c>
      <c r="M22" s="1" t="s">
        <v>71</v>
      </c>
      <c r="N22" s="1"/>
      <c r="O22" s="1"/>
      <c r="P22" s="1"/>
    </row>
    <row r="23" spans="1:16" x14ac:dyDescent="0.3">
      <c r="A23" s="1"/>
      <c r="B23" s="1"/>
      <c r="C23" s="31"/>
      <c r="D23" s="31"/>
      <c r="E23" s="31"/>
      <c r="F23" s="31"/>
      <c r="G23" s="31"/>
      <c r="H23" s="31"/>
      <c r="I23" s="31"/>
      <c r="J23" s="31"/>
      <c r="K23" s="31"/>
      <c r="L23" s="30"/>
      <c r="M23" s="1"/>
      <c r="N23" s="1"/>
      <c r="O23" s="1"/>
      <c r="P23" s="1"/>
    </row>
    <row r="24" spans="1:16" ht="15" thickBot="1" x14ac:dyDescent="0.35">
      <c r="A24" s="1"/>
      <c r="B24" s="1"/>
      <c r="C24" s="81" t="s">
        <v>70</v>
      </c>
      <c r="D24" s="81"/>
      <c r="E24" s="81"/>
      <c r="F24" s="81"/>
      <c r="G24" s="81"/>
      <c r="H24" s="81"/>
      <c r="I24" s="81"/>
      <c r="J24" s="81"/>
      <c r="K24" s="81"/>
      <c r="L24" s="30"/>
      <c r="M24" s="1"/>
      <c r="N24" s="1"/>
      <c r="O24" s="1"/>
      <c r="P24" s="1"/>
    </row>
    <row r="25" spans="1:16" x14ac:dyDescent="0.3">
      <c r="A25" s="1"/>
      <c r="B25" s="1"/>
      <c r="C25" s="74" t="s">
        <v>69</v>
      </c>
      <c r="D25" s="74"/>
      <c r="E25" s="74"/>
      <c r="F25" s="74"/>
      <c r="G25" s="74"/>
      <c r="H25" s="74"/>
      <c r="I25" s="74"/>
      <c r="J25" s="74"/>
      <c r="K25" s="74"/>
      <c r="L25" s="29">
        <f>(L11+L13)-(L20+L22)</f>
        <v>26573.558672186206</v>
      </c>
      <c r="M25" s="28" t="s">
        <v>68</v>
      </c>
      <c r="N25" s="1"/>
      <c r="O25" s="1"/>
      <c r="P25" s="1"/>
    </row>
    <row r="26" spans="1:16" x14ac:dyDescent="0.3">
      <c r="A26" s="1"/>
      <c r="B26" s="1"/>
      <c r="C26" s="74"/>
      <c r="D26" s="74"/>
      <c r="E26" s="74"/>
      <c r="F26" s="74"/>
      <c r="G26" s="74"/>
      <c r="H26" s="74"/>
      <c r="I26" s="74"/>
      <c r="J26" s="74"/>
      <c r="K26" s="74"/>
      <c r="L26" s="27"/>
      <c r="M26" s="25"/>
      <c r="N26" s="1"/>
      <c r="O26" s="1"/>
      <c r="P26" s="1"/>
    </row>
    <row r="27" spans="1:16" x14ac:dyDescent="0.3">
      <c r="A27" s="1"/>
      <c r="B27" s="1"/>
      <c r="C27" s="74" t="s">
        <v>67</v>
      </c>
      <c r="D27" s="74"/>
      <c r="E27" s="74"/>
      <c r="F27" s="74"/>
      <c r="G27" s="74"/>
      <c r="H27" s="74"/>
      <c r="I27" s="74"/>
      <c r="J27" s="74"/>
      <c r="K27" s="74"/>
      <c r="L27" s="26">
        <f>(L13-L22)/L42*L43</f>
        <v>1.9641946418808083</v>
      </c>
      <c r="M27" s="25" t="s">
        <v>66</v>
      </c>
      <c r="N27" s="1"/>
      <c r="O27" s="1"/>
      <c r="P27" s="9"/>
    </row>
    <row r="28" spans="1:16" x14ac:dyDescent="0.3">
      <c r="A28" s="1"/>
      <c r="B28" s="1"/>
      <c r="C28" s="24"/>
      <c r="D28" s="24"/>
      <c r="E28" s="24"/>
      <c r="F28" s="24"/>
      <c r="G28" s="24"/>
      <c r="H28" s="24"/>
      <c r="I28" s="24"/>
      <c r="J28" s="24"/>
      <c r="K28" s="24"/>
      <c r="L28" s="1"/>
      <c r="M28" s="1"/>
      <c r="N28" s="9"/>
    </row>
    <row r="29" spans="1:16" x14ac:dyDescent="0.3">
      <c r="A29" s="1"/>
      <c r="B29" s="13" t="s">
        <v>65</v>
      </c>
      <c r="C29" s="1"/>
      <c r="D29" s="1"/>
      <c r="E29" s="1"/>
      <c r="F29" s="1"/>
      <c r="G29" s="1"/>
      <c r="H29" s="1"/>
      <c r="I29" s="1"/>
      <c r="J29" s="1"/>
      <c r="K29" s="1"/>
      <c r="L29" s="1"/>
      <c r="M29" s="1"/>
      <c r="N29" s="1"/>
      <c r="O29" s="1"/>
      <c r="P29" s="1"/>
    </row>
    <row r="30" spans="1:16" x14ac:dyDescent="0.3">
      <c r="A30" s="1"/>
      <c r="B30" s="1"/>
      <c r="C30" s="12" t="s">
        <v>64</v>
      </c>
      <c r="D30" s="80" t="s">
        <v>63</v>
      </c>
      <c r="E30" s="80"/>
      <c r="F30" s="80"/>
      <c r="G30" s="80"/>
      <c r="H30" s="80"/>
      <c r="I30" s="80"/>
      <c r="J30" s="80"/>
      <c r="K30" s="80"/>
      <c r="L30" s="23">
        <v>4</v>
      </c>
      <c r="M30" s="10" t="s">
        <v>62</v>
      </c>
      <c r="N30" s="22"/>
      <c r="O30" s="1"/>
      <c r="P30" s="1"/>
    </row>
    <row r="31" spans="1:16" x14ac:dyDescent="0.3">
      <c r="A31" s="1"/>
      <c r="B31" s="13"/>
      <c r="C31" s="12" t="s">
        <v>61</v>
      </c>
      <c r="D31" s="82" t="s">
        <v>60</v>
      </c>
      <c r="E31" s="82"/>
      <c r="F31" s="82"/>
      <c r="G31" s="82"/>
      <c r="H31" s="82"/>
      <c r="I31" s="82"/>
      <c r="J31" s="82"/>
      <c r="K31" s="82"/>
      <c r="L31" s="11">
        <v>3.52</v>
      </c>
      <c r="M31" s="10"/>
      <c r="N31" s="10"/>
      <c r="O31" s="1"/>
      <c r="P31" s="1"/>
    </row>
    <row r="32" spans="1:16" x14ac:dyDescent="0.3">
      <c r="A32" s="1"/>
      <c r="B32" s="1"/>
      <c r="C32" s="8" t="s">
        <v>59</v>
      </c>
      <c r="D32" s="84" t="s">
        <v>58</v>
      </c>
      <c r="E32" s="84"/>
      <c r="F32" s="84"/>
      <c r="G32" s="84"/>
      <c r="H32" s="84"/>
      <c r="I32" s="84"/>
      <c r="J32" s="84"/>
      <c r="K32" s="84"/>
      <c r="L32" s="21">
        <v>1000000</v>
      </c>
      <c r="M32" s="1"/>
      <c r="N32" s="1"/>
      <c r="O32" s="1"/>
      <c r="P32" s="1"/>
    </row>
    <row r="33" spans="1:16" x14ac:dyDescent="0.3">
      <c r="A33" s="9"/>
      <c r="B33" s="9"/>
      <c r="C33" s="8" t="s">
        <v>57</v>
      </c>
      <c r="D33" s="80" t="s">
        <v>180</v>
      </c>
      <c r="E33" s="80"/>
      <c r="F33" s="80"/>
      <c r="G33" s="80"/>
      <c r="H33" s="80"/>
      <c r="I33" s="80"/>
      <c r="J33" s="80"/>
      <c r="K33" s="80"/>
      <c r="L33" s="17">
        <v>1</v>
      </c>
      <c r="M33" s="14" t="s">
        <v>55</v>
      </c>
      <c r="N33" s="14"/>
      <c r="O33" s="9"/>
      <c r="P33" s="1"/>
    </row>
    <row r="34" spans="1:16" x14ac:dyDescent="0.3">
      <c r="A34" s="9"/>
      <c r="B34" s="9"/>
      <c r="C34" s="8" t="s">
        <v>54</v>
      </c>
      <c r="D34" s="80" t="s">
        <v>53</v>
      </c>
      <c r="E34" s="80"/>
      <c r="F34" s="80"/>
      <c r="G34" s="80"/>
      <c r="H34" s="80"/>
      <c r="I34" s="80"/>
      <c r="J34" s="80"/>
      <c r="K34" s="80"/>
      <c r="L34" s="20">
        <v>3.85</v>
      </c>
      <c r="M34" s="14" t="s">
        <v>214</v>
      </c>
      <c r="N34" s="14"/>
      <c r="O34" s="9"/>
      <c r="P34" s="1"/>
    </row>
    <row r="35" spans="1:16" x14ac:dyDescent="0.3">
      <c r="A35" s="9"/>
      <c r="B35" s="9"/>
      <c r="C35" s="8" t="s">
        <v>51</v>
      </c>
      <c r="D35" s="80" t="s">
        <v>50</v>
      </c>
      <c r="E35" s="80"/>
      <c r="F35" s="80"/>
      <c r="G35" s="80"/>
      <c r="H35" s="80"/>
      <c r="I35" s="80"/>
      <c r="J35" s="80"/>
      <c r="K35" s="80"/>
      <c r="L35" s="72">
        <v>9.3000000000000007</v>
      </c>
      <c r="M35" s="14" t="s">
        <v>49</v>
      </c>
      <c r="N35" s="14"/>
      <c r="O35" s="9"/>
      <c r="P35" s="1"/>
    </row>
    <row r="36" spans="1:16" x14ac:dyDescent="0.3">
      <c r="A36" s="9"/>
      <c r="B36" s="9"/>
      <c r="C36" s="8" t="s">
        <v>48</v>
      </c>
      <c r="D36" s="80" t="s">
        <v>47</v>
      </c>
      <c r="E36" s="80"/>
      <c r="F36" s="80"/>
      <c r="G36" s="80"/>
      <c r="H36" s="80"/>
      <c r="I36" s="80"/>
      <c r="J36" s="80"/>
      <c r="K36" s="80"/>
      <c r="L36" s="18">
        <v>17.7</v>
      </c>
      <c r="M36" s="14" t="s">
        <v>213</v>
      </c>
      <c r="N36" s="14"/>
      <c r="O36" s="9"/>
      <c r="P36" s="1"/>
    </row>
    <row r="37" spans="1:16" x14ac:dyDescent="0.3">
      <c r="A37" s="9"/>
      <c r="B37" s="9"/>
      <c r="C37" s="8" t="s">
        <v>45</v>
      </c>
      <c r="D37" s="80" t="s">
        <v>44</v>
      </c>
      <c r="E37" s="80"/>
      <c r="F37" s="80"/>
      <c r="G37" s="80"/>
      <c r="H37" s="80"/>
      <c r="I37" s="80"/>
      <c r="J37" s="80"/>
      <c r="K37" s="80"/>
      <c r="L37" s="65">
        <v>10.6</v>
      </c>
      <c r="M37" s="14" t="s">
        <v>43</v>
      </c>
      <c r="N37" s="14"/>
      <c r="O37" s="9"/>
      <c r="P37" s="1"/>
    </row>
    <row r="38" spans="1:16" x14ac:dyDescent="0.3">
      <c r="A38" s="9"/>
      <c r="B38" s="9"/>
      <c r="C38" s="8" t="s">
        <v>42</v>
      </c>
      <c r="D38" s="80" t="s">
        <v>41</v>
      </c>
      <c r="E38" s="80"/>
      <c r="F38" s="80"/>
      <c r="G38" s="80"/>
      <c r="H38" s="80"/>
      <c r="I38" s="80"/>
      <c r="J38" s="80"/>
      <c r="K38" s="80"/>
      <c r="L38" s="16">
        <v>0.8</v>
      </c>
      <c r="M38" s="14" t="s">
        <v>40</v>
      </c>
      <c r="N38" s="14"/>
      <c r="O38" s="9"/>
      <c r="P38" s="1"/>
    </row>
    <row r="39" spans="1:16" x14ac:dyDescent="0.3">
      <c r="A39" s="9"/>
      <c r="B39" s="9"/>
      <c r="C39" s="8" t="s">
        <v>39</v>
      </c>
      <c r="D39" s="80" t="s">
        <v>179</v>
      </c>
      <c r="E39" s="80"/>
      <c r="F39" s="80"/>
      <c r="G39" s="80"/>
      <c r="H39" s="80"/>
      <c r="I39" s="80"/>
      <c r="J39" s="80"/>
      <c r="K39" s="80"/>
      <c r="L39" s="15">
        <v>1</v>
      </c>
      <c r="M39" s="14" t="s">
        <v>37</v>
      </c>
      <c r="N39" s="14"/>
      <c r="O39" s="9"/>
      <c r="P39" s="1"/>
    </row>
    <row r="40" spans="1:16" x14ac:dyDescent="0.3">
      <c r="A40" s="9"/>
      <c r="B40" s="9"/>
      <c r="C40" s="8" t="s">
        <v>36</v>
      </c>
      <c r="D40" s="80" t="s">
        <v>35</v>
      </c>
      <c r="E40" s="80"/>
      <c r="F40" s="80"/>
      <c r="G40" s="80"/>
      <c r="H40" s="80"/>
      <c r="I40" s="80"/>
      <c r="J40" s="80"/>
      <c r="K40" s="80"/>
      <c r="L40" s="15">
        <v>0.89100000000000001</v>
      </c>
      <c r="M40" s="14" t="s">
        <v>34</v>
      </c>
      <c r="N40" s="14"/>
      <c r="O40" s="9"/>
      <c r="P40" s="1"/>
    </row>
    <row r="41" spans="1:16" x14ac:dyDescent="0.3">
      <c r="A41" s="1"/>
      <c r="B41" s="13"/>
      <c r="C41" s="12" t="s">
        <v>33</v>
      </c>
      <c r="D41" s="83" t="s">
        <v>32</v>
      </c>
      <c r="E41" s="83"/>
      <c r="F41" s="83"/>
      <c r="G41" s="83"/>
      <c r="H41" s="83"/>
      <c r="I41" s="83"/>
      <c r="J41" s="83"/>
      <c r="K41" s="83"/>
      <c r="L41" s="67">
        <v>2466</v>
      </c>
      <c r="M41" s="10" t="s">
        <v>31</v>
      </c>
      <c r="N41" s="10"/>
      <c r="O41" s="1"/>
      <c r="P41" s="1"/>
    </row>
    <row r="42" spans="1:16" x14ac:dyDescent="0.3">
      <c r="A42" s="1"/>
      <c r="B42" s="13"/>
      <c r="C42" s="12" t="s">
        <v>30</v>
      </c>
      <c r="D42" s="83" t="s">
        <v>29</v>
      </c>
      <c r="E42" s="83"/>
      <c r="F42" s="83"/>
      <c r="G42" s="83"/>
      <c r="H42" s="83"/>
      <c r="I42" s="83"/>
      <c r="J42" s="83"/>
      <c r="K42" s="83"/>
      <c r="L42" s="67">
        <v>399</v>
      </c>
      <c r="M42" s="10" t="s">
        <v>28</v>
      </c>
      <c r="N42" s="10"/>
      <c r="O42" s="1"/>
      <c r="P42" s="1"/>
    </row>
    <row r="43" spans="1:16" x14ac:dyDescent="0.3">
      <c r="A43" s="9"/>
      <c r="B43" s="9"/>
      <c r="C43" s="12" t="s">
        <v>27</v>
      </c>
      <c r="D43" s="80" t="s">
        <v>26</v>
      </c>
      <c r="E43" s="80"/>
      <c r="F43" s="80"/>
      <c r="G43" s="80"/>
      <c r="H43" s="80"/>
      <c r="I43" s="80"/>
      <c r="J43" s="80"/>
      <c r="K43" s="80"/>
      <c r="L43" s="11">
        <v>0.9</v>
      </c>
      <c r="M43" s="10" t="s">
        <v>25</v>
      </c>
      <c r="N43" s="10"/>
      <c r="O43" s="9"/>
      <c r="P43" s="1"/>
    </row>
    <row r="44" spans="1:16" x14ac:dyDescent="0.3">
      <c r="A44" s="1"/>
      <c r="B44" s="1"/>
      <c r="C44" s="8"/>
      <c r="D44" s="1"/>
      <c r="E44" s="1"/>
      <c r="F44" s="1"/>
      <c r="G44" s="1"/>
      <c r="H44" s="1"/>
      <c r="I44" s="1"/>
      <c r="J44" s="1"/>
      <c r="K44" s="1"/>
      <c r="L44" s="1"/>
      <c r="M44" s="1"/>
      <c r="N44" s="1"/>
      <c r="O44" s="1"/>
      <c r="P44" s="1"/>
    </row>
    <row r="45" spans="1:16" x14ac:dyDescent="0.3">
      <c r="A45" s="1"/>
      <c r="B45" s="1"/>
      <c r="C45" s="1"/>
      <c r="D45" s="1"/>
      <c r="E45" s="1"/>
      <c r="F45" s="1"/>
      <c r="G45" s="1"/>
      <c r="H45" s="1"/>
      <c r="I45" s="1"/>
      <c r="J45" s="1"/>
      <c r="K45" s="1"/>
      <c r="L45" s="1"/>
      <c r="M45" s="1"/>
      <c r="N45" s="1"/>
      <c r="O45" s="1"/>
      <c r="P45" s="1"/>
    </row>
    <row r="46" spans="1:16" x14ac:dyDescent="0.3">
      <c r="A46" s="2"/>
      <c r="B46" s="78"/>
      <c r="C46" s="78"/>
      <c r="D46" s="78"/>
      <c r="E46" s="78"/>
      <c r="F46" s="78"/>
      <c r="G46" s="78"/>
      <c r="H46" s="78"/>
      <c r="I46" s="78"/>
      <c r="J46" s="78"/>
      <c r="K46" s="78"/>
      <c r="L46" s="1"/>
      <c r="M46" s="1"/>
      <c r="N46" s="1"/>
      <c r="O46" s="1"/>
      <c r="P46" s="1"/>
    </row>
  </sheetData>
  <mergeCells count="33">
    <mergeCell ref="D33:K33"/>
    <mergeCell ref="D34:K34"/>
    <mergeCell ref="C27:K27"/>
    <mergeCell ref="B46:K46"/>
    <mergeCell ref="D41:K41"/>
    <mergeCell ref="D42:K42"/>
    <mergeCell ref="D43:K43"/>
    <mergeCell ref="D35:K35"/>
    <mergeCell ref="D36:K36"/>
    <mergeCell ref="D37:K37"/>
    <mergeCell ref="D38:K38"/>
    <mergeCell ref="D39:K39"/>
    <mergeCell ref="D40:K40"/>
    <mergeCell ref="C17:K17"/>
    <mergeCell ref="C19:K19"/>
    <mergeCell ref="D30:K30"/>
    <mergeCell ref="D31:K31"/>
    <mergeCell ref="D32:K32"/>
    <mergeCell ref="C20:K20"/>
    <mergeCell ref="C21:K21"/>
    <mergeCell ref="C22:K22"/>
    <mergeCell ref="C24:K24"/>
    <mergeCell ref="C25:K26"/>
    <mergeCell ref="C12:K12"/>
    <mergeCell ref="C13:K13"/>
    <mergeCell ref="C14:K14"/>
    <mergeCell ref="C15:K15"/>
    <mergeCell ref="C16:K16"/>
    <mergeCell ref="A2:J2"/>
    <mergeCell ref="B4:K4"/>
    <mergeCell ref="C5:K6"/>
    <mergeCell ref="C8:K8"/>
    <mergeCell ref="C11:K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workbookViewId="0">
      <selection activeCell="P32" sqref="P32"/>
    </sheetView>
  </sheetViews>
  <sheetFormatPr defaultRowHeight="14.4" x14ac:dyDescent="0.3"/>
  <cols>
    <col min="11" max="11" width="39.88671875" customWidth="1"/>
  </cols>
  <sheetData>
    <row r="2" spans="1:16" x14ac:dyDescent="0.3">
      <c r="A2" s="76" t="s">
        <v>99</v>
      </c>
      <c r="B2" s="76"/>
      <c r="C2" s="76"/>
      <c r="D2" s="76"/>
      <c r="E2" s="76"/>
      <c r="F2" s="76"/>
      <c r="G2" s="76"/>
      <c r="H2" s="76"/>
      <c r="I2" s="76"/>
      <c r="J2" s="76"/>
      <c r="K2" s="45"/>
      <c r="L2" s="1"/>
      <c r="M2" s="1"/>
      <c r="N2" s="1"/>
      <c r="O2" s="44"/>
      <c r="P2" s="1" t="s">
        <v>98</v>
      </c>
    </row>
    <row r="3" spans="1:16" x14ac:dyDescent="0.3">
      <c r="A3" s="1"/>
      <c r="B3" s="1"/>
      <c r="C3" s="1"/>
      <c r="D3" s="1"/>
      <c r="E3" s="1"/>
      <c r="F3" s="1"/>
      <c r="G3" s="1"/>
      <c r="H3" s="1"/>
      <c r="I3" s="1"/>
      <c r="J3" s="1"/>
      <c r="K3" s="1"/>
      <c r="L3" s="1"/>
      <c r="M3" s="1"/>
      <c r="N3" s="1"/>
      <c r="O3" s="43"/>
      <c r="P3" s="1" t="s">
        <v>97</v>
      </c>
    </row>
    <row r="4" spans="1:16" x14ac:dyDescent="0.3">
      <c r="A4" s="1"/>
      <c r="B4" s="77" t="s">
        <v>96</v>
      </c>
      <c r="C4" s="77"/>
      <c r="D4" s="77"/>
      <c r="E4" s="77"/>
      <c r="F4" s="77"/>
      <c r="G4" s="77"/>
      <c r="H4" s="77"/>
      <c r="I4" s="77"/>
      <c r="J4" s="77"/>
      <c r="K4" s="77"/>
      <c r="L4" s="1"/>
      <c r="M4" s="1"/>
      <c r="N4" s="1"/>
      <c r="O4" s="42"/>
      <c r="P4" s="1" t="s">
        <v>95</v>
      </c>
    </row>
    <row r="5" spans="1:16" x14ac:dyDescent="0.3">
      <c r="A5" s="1"/>
      <c r="B5" s="14" t="s">
        <v>94</v>
      </c>
      <c r="C5" s="78" t="s">
        <v>148</v>
      </c>
      <c r="D5" s="78"/>
      <c r="E5" s="78"/>
      <c r="F5" s="78"/>
      <c r="G5" s="78"/>
      <c r="H5" s="78"/>
      <c r="I5" s="78"/>
      <c r="J5" s="78"/>
      <c r="K5" s="78"/>
      <c r="L5" s="1"/>
      <c r="M5" s="1"/>
      <c r="N5" s="1"/>
      <c r="O5" s="41"/>
      <c r="P5" s="1" t="s">
        <v>92</v>
      </c>
    </row>
    <row r="6" spans="1:16" ht="36" customHeight="1" x14ac:dyDescent="0.3">
      <c r="A6" s="1"/>
      <c r="B6" s="14"/>
      <c r="C6" s="78"/>
      <c r="D6" s="78"/>
      <c r="E6" s="78"/>
      <c r="F6" s="78"/>
      <c r="G6" s="78"/>
      <c r="H6" s="78"/>
      <c r="I6" s="78"/>
      <c r="J6" s="78"/>
      <c r="K6" s="78"/>
      <c r="L6" s="1"/>
      <c r="M6" s="1"/>
      <c r="N6" s="1"/>
      <c r="O6" s="1"/>
      <c r="P6" s="1"/>
    </row>
    <row r="7" spans="1:16" x14ac:dyDescent="0.3">
      <c r="A7" s="1"/>
      <c r="B7" s="14"/>
      <c r="C7" s="1"/>
      <c r="D7" s="1"/>
      <c r="E7" s="1"/>
      <c r="F7" s="1"/>
      <c r="G7" s="1"/>
      <c r="H7" s="1"/>
      <c r="I7" s="1"/>
      <c r="J7" s="1"/>
      <c r="K7" s="1"/>
      <c r="L7" s="1"/>
      <c r="M7" s="1"/>
      <c r="N7" s="1"/>
      <c r="O7" s="1"/>
      <c r="P7" s="1"/>
    </row>
    <row r="8" spans="1:16" x14ac:dyDescent="0.3">
      <c r="A8" s="1"/>
      <c r="B8" s="40" t="s">
        <v>91</v>
      </c>
      <c r="C8" s="79" t="s">
        <v>147</v>
      </c>
      <c r="D8" s="79"/>
      <c r="E8" s="79"/>
      <c r="F8" s="79"/>
      <c r="G8" s="79"/>
      <c r="H8" s="79"/>
      <c r="I8" s="79"/>
      <c r="J8" s="79"/>
      <c r="K8" s="79"/>
      <c r="L8" s="1"/>
      <c r="M8" s="1"/>
      <c r="N8" s="1"/>
      <c r="O8" s="1"/>
      <c r="P8" s="1"/>
    </row>
    <row r="9" spans="1:16" x14ac:dyDescent="0.3">
      <c r="A9" s="1"/>
      <c r="B9" s="1"/>
      <c r="C9" s="1"/>
      <c r="D9" s="1"/>
      <c r="E9" s="1"/>
      <c r="F9" s="1"/>
      <c r="G9" s="1"/>
      <c r="H9" s="1"/>
      <c r="I9" s="1"/>
      <c r="J9" s="1"/>
      <c r="K9" s="1"/>
      <c r="L9" s="36" t="s">
        <v>89</v>
      </c>
      <c r="M9" s="1"/>
      <c r="N9" s="1"/>
      <c r="O9" s="1"/>
      <c r="P9" s="1"/>
    </row>
    <row r="10" spans="1:16" x14ac:dyDescent="0.3">
      <c r="A10" s="1"/>
      <c r="B10" s="39" t="s">
        <v>88</v>
      </c>
      <c r="C10" s="38" t="s">
        <v>206</v>
      </c>
      <c r="D10" s="37"/>
      <c r="E10" s="37"/>
      <c r="F10" s="37"/>
      <c r="G10" s="37"/>
      <c r="H10" s="37"/>
      <c r="I10" s="37"/>
      <c r="J10" s="37"/>
      <c r="K10" s="37"/>
      <c r="L10" s="36"/>
      <c r="M10" s="1"/>
      <c r="N10" s="1"/>
      <c r="O10" s="1"/>
      <c r="P10" s="1"/>
    </row>
    <row r="11" spans="1:16" x14ac:dyDescent="0.3">
      <c r="A11" s="1"/>
      <c r="B11" s="1"/>
      <c r="C11" s="73"/>
      <c r="D11" s="73"/>
      <c r="E11" s="73"/>
      <c r="F11" s="73"/>
      <c r="G11" s="73"/>
      <c r="H11" s="73"/>
      <c r="I11" s="73"/>
      <c r="J11" s="73"/>
      <c r="K11" s="73"/>
      <c r="L11" s="34"/>
    </row>
    <row r="12" spans="1:16" x14ac:dyDescent="0.3">
      <c r="A12" s="1"/>
      <c r="B12" s="1"/>
      <c r="C12" s="75"/>
      <c r="D12" s="75"/>
      <c r="E12" s="75"/>
      <c r="F12" s="75"/>
      <c r="G12" s="75"/>
      <c r="H12" s="75"/>
      <c r="I12" s="75"/>
      <c r="J12" s="75"/>
      <c r="K12" s="75"/>
      <c r="L12">
        <f>((1/L31)-(1/L32))*(L39)*L35*L37</f>
        <v>1018.0416630942926</v>
      </c>
      <c r="M12" t="s">
        <v>145</v>
      </c>
    </row>
    <row r="13" spans="1:16" x14ac:dyDescent="0.3">
      <c r="A13" s="1"/>
      <c r="B13" s="1"/>
      <c r="C13" s="73"/>
      <c r="D13" s="73"/>
      <c r="E13" s="73"/>
      <c r="F13" s="73"/>
      <c r="G13" s="73"/>
      <c r="H13" s="73"/>
      <c r="I13" s="73"/>
      <c r="J13" s="73"/>
      <c r="K13" s="73"/>
      <c r="L13">
        <f>L40+((1/L33)-(1/L34))*(L39)*L36*L38</f>
        <v>10382.523183662353</v>
      </c>
      <c r="M13" t="s">
        <v>144</v>
      </c>
    </row>
    <row r="14" spans="1:16" x14ac:dyDescent="0.3">
      <c r="A14" s="1"/>
      <c r="B14" s="1"/>
      <c r="C14" s="75"/>
      <c r="D14" s="75"/>
      <c r="E14" s="75"/>
      <c r="F14" s="75"/>
      <c r="G14" s="75"/>
      <c r="H14" s="75"/>
      <c r="I14" s="75"/>
      <c r="J14" s="75"/>
      <c r="K14" s="75"/>
    </row>
    <row r="15" spans="1:16" x14ac:dyDescent="0.3">
      <c r="A15" s="1"/>
      <c r="B15" s="1"/>
      <c r="C15" s="73"/>
      <c r="D15" s="73"/>
      <c r="E15" s="73"/>
      <c r="F15" s="73"/>
      <c r="G15" s="73"/>
      <c r="H15" s="73"/>
      <c r="I15" s="73"/>
      <c r="J15" s="73"/>
      <c r="K15" s="73"/>
      <c r="M15" t="s">
        <v>142</v>
      </c>
    </row>
    <row r="16" spans="1:16" x14ac:dyDescent="0.3">
      <c r="A16" s="1"/>
      <c r="B16" s="1"/>
      <c r="C16" s="75"/>
      <c r="D16" s="75"/>
      <c r="E16" s="75"/>
      <c r="F16" s="75"/>
      <c r="G16" s="75"/>
      <c r="H16" s="75"/>
      <c r="I16" s="75"/>
      <c r="J16" s="75"/>
      <c r="K16" s="75"/>
      <c r="L16" s="1"/>
    </row>
    <row r="17" spans="1:16" x14ac:dyDescent="0.3">
      <c r="A17" s="1"/>
      <c r="B17" s="1"/>
      <c r="C17" s="73"/>
      <c r="D17" s="73"/>
      <c r="E17" s="73"/>
      <c r="F17" s="73"/>
      <c r="G17" s="73"/>
      <c r="H17" s="73"/>
      <c r="I17" s="73"/>
      <c r="J17" s="73"/>
      <c r="K17" s="73"/>
      <c r="L17" s="1"/>
    </row>
    <row r="18" spans="1:16" x14ac:dyDescent="0.3">
      <c r="A18" s="1"/>
      <c r="B18" s="1"/>
      <c r="C18" s="31"/>
      <c r="D18" s="31"/>
      <c r="E18" s="31"/>
      <c r="F18" s="31"/>
      <c r="G18" s="31"/>
      <c r="H18" s="31"/>
      <c r="I18" s="31"/>
      <c r="J18" s="31"/>
      <c r="K18" s="31"/>
      <c r="L18" s="1"/>
    </row>
    <row r="19" spans="1:16" x14ac:dyDescent="0.3">
      <c r="A19" s="1"/>
      <c r="B19" s="1"/>
      <c r="C19" s="75"/>
      <c r="D19" s="75"/>
      <c r="E19" s="75"/>
      <c r="F19" s="75"/>
      <c r="G19" s="75"/>
      <c r="H19" s="75"/>
      <c r="I19" s="75"/>
      <c r="J19" s="75"/>
      <c r="K19" s="75"/>
      <c r="L19" s="1"/>
    </row>
    <row r="20" spans="1:16" x14ac:dyDescent="0.3">
      <c r="A20" s="1"/>
      <c r="B20" s="1"/>
      <c r="C20" s="73"/>
      <c r="D20" s="73"/>
      <c r="E20" s="73"/>
      <c r="F20" s="73"/>
      <c r="G20" s="73"/>
      <c r="H20" s="73"/>
      <c r="I20" s="73"/>
      <c r="J20" s="73"/>
      <c r="K20" s="73"/>
      <c r="L20" s="1"/>
    </row>
    <row r="21" spans="1:16" x14ac:dyDescent="0.3">
      <c r="A21" s="1"/>
      <c r="B21" s="1"/>
      <c r="C21" s="75"/>
      <c r="D21" s="75"/>
      <c r="E21" s="75"/>
      <c r="F21" s="75"/>
      <c r="G21" s="75"/>
      <c r="H21" s="75"/>
      <c r="I21" s="75"/>
      <c r="J21" s="75"/>
      <c r="K21" s="75"/>
      <c r="L21" s="1"/>
    </row>
    <row r="22" spans="1:16" x14ac:dyDescent="0.3">
      <c r="A22" s="1"/>
      <c r="B22" s="1"/>
      <c r="C22" s="73"/>
      <c r="D22" s="73"/>
      <c r="E22" s="73"/>
      <c r="F22" s="73"/>
      <c r="G22" s="73"/>
      <c r="H22" s="73"/>
      <c r="I22" s="73"/>
      <c r="J22" s="73"/>
      <c r="K22" s="73"/>
      <c r="L22" s="1"/>
    </row>
    <row r="23" spans="1:16" x14ac:dyDescent="0.3">
      <c r="A23" s="1"/>
      <c r="B23" s="1"/>
      <c r="C23" s="31"/>
      <c r="D23" s="31"/>
      <c r="E23" s="31"/>
      <c r="F23" s="31"/>
      <c r="G23" s="31"/>
      <c r="H23" s="31"/>
      <c r="I23" s="31"/>
      <c r="J23" s="31"/>
      <c r="K23" s="31"/>
      <c r="L23" s="1"/>
    </row>
    <row r="24" spans="1:16" x14ac:dyDescent="0.3">
      <c r="A24" s="1"/>
      <c r="B24" s="1"/>
      <c r="C24" s="81" t="s">
        <v>205</v>
      </c>
      <c r="D24" s="81"/>
      <c r="E24" s="81"/>
      <c r="F24" s="81"/>
      <c r="G24" s="81"/>
      <c r="H24" s="81"/>
      <c r="I24" s="81"/>
      <c r="J24" s="81"/>
      <c r="K24" s="81"/>
      <c r="L24" s="1"/>
    </row>
    <row r="25" spans="1:16" x14ac:dyDescent="0.3">
      <c r="A25" s="1"/>
      <c r="B25" s="1"/>
      <c r="C25" s="74" t="s">
        <v>204</v>
      </c>
      <c r="D25" s="74"/>
      <c r="E25" s="74"/>
      <c r="F25" s="74"/>
      <c r="G25" s="74"/>
      <c r="H25" s="74"/>
      <c r="I25" s="74"/>
      <c r="J25" s="74"/>
      <c r="K25" s="74"/>
      <c r="L25" s="1"/>
    </row>
    <row r="26" spans="1:16" x14ac:dyDescent="0.3">
      <c r="A26" s="1"/>
      <c r="B26" s="1"/>
      <c r="C26" s="74"/>
      <c r="D26" s="74"/>
      <c r="E26" s="74"/>
      <c r="F26" s="74"/>
      <c r="G26" s="74"/>
      <c r="H26" s="74"/>
      <c r="I26" s="74"/>
      <c r="J26" s="74"/>
      <c r="K26" s="74"/>
      <c r="L26" s="60">
        <f>L12+L13</f>
        <v>11400.564846756646</v>
      </c>
      <c r="M26" s="55" t="s">
        <v>140</v>
      </c>
    </row>
    <row r="27" spans="1:16" x14ac:dyDescent="0.3">
      <c r="A27" s="1"/>
      <c r="B27" s="1"/>
      <c r="C27" s="74" t="s">
        <v>203</v>
      </c>
      <c r="D27" s="74"/>
      <c r="E27" s="74"/>
      <c r="F27" s="74"/>
      <c r="G27" s="74"/>
      <c r="H27" s="74"/>
      <c r="I27" s="74"/>
      <c r="J27" s="74"/>
      <c r="K27" s="74"/>
      <c r="L27" s="56">
        <f>L12*(1/8760)/L41</f>
        <v>1.6322303612793927</v>
      </c>
      <c r="M27" s="55" t="s">
        <v>138</v>
      </c>
    </row>
    <row r="28" spans="1:16" x14ac:dyDescent="0.3">
      <c r="A28" s="1"/>
      <c r="B28" s="1"/>
      <c r="C28" s="24"/>
      <c r="D28" s="24"/>
      <c r="E28" s="24"/>
      <c r="F28" s="24"/>
      <c r="G28" s="24"/>
      <c r="H28" s="24"/>
      <c r="I28" s="24"/>
      <c r="J28" s="24"/>
      <c r="K28" s="24"/>
      <c r="L28" s="1"/>
      <c r="M28" s="1"/>
      <c r="N28" s="9"/>
    </row>
    <row r="29" spans="1:16" x14ac:dyDescent="0.3">
      <c r="A29" s="1"/>
      <c r="B29" s="1"/>
      <c r="C29" s="1"/>
      <c r="D29" s="1"/>
      <c r="E29" s="1"/>
      <c r="F29" s="1"/>
      <c r="G29" s="1"/>
      <c r="H29" s="1"/>
      <c r="I29" s="1"/>
      <c r="J29" s="1"/>
      <c r="K29" s="1"/>
      <c r="L29" s="1"/>
      <c r="M29" s="1"/>
      <c r="N29" s="1"/>
      <c r="O29" s="1"/>
      <c r="P29" s="1"/>
    </row>
    <row r="30" spans="1:16" x14ac:dyDescent="0.3">
      <c r="A30" s="1"/>
      <c r="B30" s="13" t="s">
        <v>65</v>
      </c>
      <c r="C30" s="1"/>
      <c r="D30" s="1"/>
      <c r="E30" s="1"/>
      <c r="F30" s="1"/>
      <c r="G30" s="1"/>
      <c r="H30" s="1"/>
      <c r="I30" s="1"/>
      <c r="J30" s="1"/>
      <c r="K30" s="1"/>
      <c r="L30" s="1" t="s">
        <v>137</v>
      </c>
      <c r="M30" s="1"/>
      <c r="N30" s="1"/>
      <c r="O30" s="1"/>
      <c r="P30" s="1"/>
    </row>
    <row r="31" spans="1:16" x14ac:dyDescent="0.3">
      <c r="A31" s="1"/>
      <c r="B31" s="1"/>
      <c r="C31" s="8" t="s">
        <v>202</v>
      </c>
      <c r="D31" s="84" t="s">
        <v>201</v>
      </c>
      <c r="E31" s="84"/>
      <c r="F31" s="84"/>
      <c r="G31" s="84"/>
      <c r="H31" s="84"/>
      <c r="I31" s="84"/>
      <c r="J31" s="84"/>
      <c r="K31" s="84"/>
      <c r="L31" s="11">
        <v>11.18</v>
      </c>
      <c r="M31" s="1"/>
      <c r="N31" s="1"/>
      <c r="O31" s="1"/>
      <c r="P31" s="1"/>
    </row>
    <row r="32" spans="1:16" x14ac:dyDescent="0.3">
      <c r="A32" s="9"/>
      <c r="B32" s="9"/>
      <c r="C32" s="8" t="s">
        <v>200</v>
      </c>
      <c r="D32" s="110" t="s">
        <v>199</v>
      </c>
      <c r="E32" s="110"/>
      <c r="F32" s="110"/>
      <c r="G32" s="110"/>
      <c r="H32" s="110"/>
      <c r="I32" s="110"/>
      <c r="J32" s="110"/>
      <c r="K32" s="110"/>
      <c r="L32" s="53">
        <v>24.1</v>
      </c>
      <c r="M32" s="14"/>
      <c r="N32" s="14"/>
      <c r="O32" s="9"/>
      <c r="P32" s="1"/>
    </row>
    <row r="33" spans="1:16" x14ac:dyDescent="0.3">
      <c r="A33" s="1"/>
      <c r="B33" s="1"/>
      <c r="C33" s="8" t="s">
        <v>198</v>
      </c>
      <c r="D33" s="110" t="s">
        <v>197</v>
      </c>
      <c r="E33" s="110"/>
      <c r="F33" s="110"/>
      <c r="G33" s="110"/>
      <c r="H33" s="110"/>
      <c r="I33" s="110"/>
      <c r="J33" s="110"/>
      <c r="K33" s="110"/>
      <c r="L33" s="50">
        <v>2.2599999999999998</v>
      </c>
      <c r="M33" s="1"/>
      <c r="N33" s="1"/>
      <c r="O33" s="1"/>
      <c r="P33" s="1"/>
    </row>
    <row r="34" spans="1:16" x14ac:dyDescent="0.3">
      <c r="A34" s="1"/>
      <c r="B34" s="1"/>
      <c r="C34" s="8" t="s">
        <v>196</v>
      </c>
      <c r="D34" s="110" t="s">
        <v>195</v>
      </c>
      <c r="E34" s="110"/>
      <c r="F34" s="110"/>
      <c r="G34" s="110"/>
      <c r="H34" s="110"/>
      <c r="I34" s="110"/>
      <c r="J34" s="110"/>
      <c r="K34" s="110"/>
      <c r="L34" s="63">
        <v>3.9</v>
      </c>
      <c r="M34" s="1"/>
      <c r="N34" s="1"/>
      <c r="O34" s="1"/>
      <c r="P34" s="1"/>
    </row>
    <row r="35" spans="1:16" x14ac:dyDescent="0.3">
      <c r="A35" s="2"/>
      <c r="B35" s="3"/>
      <c r="C35" s="62" t="s">
        <v>194</v>
      </c>
      <c r="D35" s="110" t="s">
        <v>193</v>
      </c>
      <c r="E35" s="110"/>
      <c r="F35" s="110"/>
      <c r="G35" s="110"/>
      <c r="H35" s="110"/>
      <c r="I35" s="110"/>
      <c r="J35" s="110"/>
      <c r="K35" s="110"/>
      <c r="L35" s="41">
        <v>659</v>
      </c>
      <c r="M35" s="1"/>
      <c r="N35" s="1"/>
      <c r="O35" s="1"/>
      <c r="P35" s="1"/>
    </row>
    <row r="36" spans="1:16" x14ac:dyDescent="0.3">
      <c r="C36" s="62" t="s">
        <v>192</v>
      </c>
      <c r="D36" s="110" t="s">
        <v>191</v>
      </c>
      <c r="E36" s="110"/>
      <c r="F36" s="110"/>
      <c r="G36" s="110"/>
      <c r="H36" s="110"/>
      <c r="I36" s="110"/>
      <c r="J36" s="110"/>
      <c r="K36" s="110"/>
      <c r="L36" s="71">
        <v>669</v>
      </c>
    </row>
    <row r="37" spans="1:16" x14ac:dyDescent="0.3">
      <c r="C37" s="8" t="s">
        <v>190</v>
      </c>
      <c r="D37" s="110" t="s">
        <v>189</v>
      </c>
      <c r="E37" s="110"/>
      <c r="F37" s="110"/>
      <c r="G37" s="110"/>
      <c r="H37" s="110"/>
      <c r="I37" s="110"/>
      <c r="J37" s="110"/>
      <c r="K37" s="110"/>
      <c r="L37" s="71">
        <v>0.86140000000000005</v>
      </c>
    </row>
    <row r="38" spans="1:16" x14ac:dyDescent="0.3">
      <c r="C38" s="8" t="s">
        <v>188</v>
      </c>
      <c r="D38" s="110" t="s">
        <v>187</v>
      </c>
      <c r="E38" s="110"/>
      <c r="F38" s="110"/>
      <c r="G38" s="110"/>
      <c r="H38" s="110"/>
      <c r="I38" s="110"/>
      <c r="J38" s="110"/>
      <c r="K38" s="110"/>
      <c r="L38" s="71">
        <v>1.0787</v>
      </c>
    </row>
    <row r="39" spans="1:16" x14ac:dyDescent="0.3">
      <c r="C39" s="8" t="s">
        <v>186</v>
      </c>
      <c r="D39" s="110" t="s">
        <v>185</v>
      </c>
      <c r="E39" s="110"/>
      <c r="F39" s="110"/>
      <c r="G39" s="110"/>
      <c r="H39" s="110"/>
      <c r="I39" s="110"/>
      <c r="J39" s="110"/>
      <c r="K39" s="110"/>
      <c r="L39" s="61">
        <v>37.4</v>
      </c>
    </row>
    <row r="40" spans="1:16" x14ac:dyDescent="0.3">
      <c r="C40" s="8" t="s">
        <v>184</v>
      </c>
      <c r="D40" s="110" t="s">
        <v>183</v>
      </c>
      <c r="E40" s="110"/>
      <c r="F40" s="110"/>
      <c r="G40" s="110"/>
      <c r="H40" s="110"/>
      <c r="I40" s="110"/>
      <c r="J40" s="110"/>
      <c r="K40" s="110"/>
      <c r="L40" s="71">
        <v>5360.61</v>
      </c>
    </row>
    <row r="41" spans="1:16" x14ac:dyDescent="0.3">
      <c r="C41" s="8" t="s">
        <v>182</v>
      </c>
      <c r="D41" s="110" t="s">
        <v>181</v>
      </c>
      <c r="E41" s="110"/>
      <c r="F41" s="110"/>
      <c r="G41" s="110"/>
      <c r="H41" s="110"/>
      <c r="I41" s="110"/>
      <c r="J41" s="110"/>
      <c r="K41" s="110"/>
      <c r="L41" s="71">
        <v>7.1199999999999999E-2</v>
      </c>
    </row>
  </sheetData>
  <mergeCells count="29">
    <mergeCell ref="D32:K32"/>
    <mergeCell ref="D39:K39"/>
    <mergeCell ref="D40:K40"/>
    <mergeCell ref="D41:K41"/>
    <mergeCell ref="D33:K33"/>
    <mergeCell ref="D34:K34"/>
    <mergeCell ref="D35:K35"/>
    <mergeCell ref="D36:K36"/>
    <mergeCell ref="D37:K37"/>
    <mergeCell ref="D38:K38"/>
    <mergeCell ref="D31:K31"/>
    <mergeCell ref="C20:K20"/>
    <mergeCell ref="C21:K21"/>
    <mergeCell ref="C22:K22"/>
    <mergeCell ref="C24:K24"/>
    <mergeCell ref="C25:K26"/>
    <mergeCell ref="C27:K27"/>
    <mergeCell ref="C16:K16"/>
    <mergeCell ref="C17:K17"/>
    <mergeCell ref="C19:K19"/>
    <mergeCell ref="A2:J2"/>
    <mergeCell ref="B4:K4"/>
    <mergeCell ref="C5:K6"/>
    <mergeCell ref="C8:K8"/>
    <mergeCell ref="C11:K11"/>
    <mergeCell ref="C12:K12"/>
    <mergeCell ref="C13:K13"/>
    <mergeCell ref="C14:K14"/>
    <mergeCell ref="C15:K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9"/>
  <sheetViews>
    <sheetView topLeftCell="A10" workbookViewId="0">
      <selection activeCell="N6" sqref="N6"/>
    </sheetView>
  </sheetViews>
  <sheetFormatPr defaultRowHeight="14.4" x14ac:dyDescent="0.3"/>
  <cols>
    <col min="11" max="11" width="41.77734375" customWidth="1"/>
  </cols>
  <sheetData>
    <row r="2" spans="1:16" x14ac:dyDescent="0.3">
      <c r="O2" s="44"/>
      <c r="P2" s="1" t="s">
        <v>98</v>
      </c>
    </row>
    <row r="3" spans="1:16" x14ac:dyDescent="0.3">
      <c r="A3" s="76" t="s">
        <v>99</v>
      </c>
      <c r="B3" s="76"/>
      <c r="C3" s="76"/>
      <c r="D3" s="76"/>
      <c r="E3" s="76"/>
      <c r="F3" s="76"/>
      <c r="G3" s="76"/>
      <c r="H3" s="76"/>
      <c r="I3" s="76"/>
      <c r="J3" s="76"/>
      <c r="K3" s="45"/>
      <c r="L3" s="1"/>
      <c r="M3" s="1"/>
      <c r="N3" s="1"/>
      <c r="O3" s="43"/>
      <c r="P3" s="1" t="s">
        <v>97</v>
      </c>
    </row>
    <row r="4" spans="1:16" x14ac:dyDescent="0.3">
      <c r="A4" s="1"/>
      <c r="B4" s="1"/>
      <c r="C4" s="1"/>
      <c r="D4" s="1"/>
      <c r="E4" s="1"/>
      <c r="F4" s="1"/>
      <c r="G4" s="1"/>
      <c r="H4" s="1"/>
      <c r="I4" s="1"/>
      <c r="J4" s="1"/>
      <c r="K4" s="1"/>
      <c r="L4" s="1"/>
      <c r="M4" s="1"/>
      <c r="N4" s="1"/>
      <c r="O4" s="42"/>
      <c r="P4" s="1" t="s">
        <v>95</v>
      </c>
    </row>
    <row r="5" spans="1:16" x14ac:dyDescent="0.3">
      <c r="A5" s="1"/>
      <c r="B5" s="77" t="s">
        <v>96</v>
      </c>
      <c r="C5" s="77"/>
      <c r="D5" s="77"/>
      <c r="E5" s="77"/>
      <c r="F5" s="77"/>
      <c r="G5" s="77"/>
      <c r="H5" s="77"/>
      <c r="I5" s="77"/>
      <c r="J5" s="77"/>
      <c r="K5" s="77"/>
      <c r="L5" s="1"/>
      <c r="M5" s="1"/>
      <c r="N5" s="1"/>
      <c r="O5" s="41"/>
      <c r="P5" s="1" t="s">
        <v>92</v>
      </c>
    </row>
    <row r="6" spans="1:16" ht="132" customHeight="1" x14ac:dyDescent="0.3">
      <c r="A6" s="1"/>
      <c r="B6" s="10" t="s">
        <v>94</v>
      </c>
      <c r="C6" s="106" t="s">
        <v>178</v>
      </c>
      <c r="D6" s="106"/>
      <c r="E6" s="106"/>
      <c r="F6" s="106"/>
      <c r="G6" s="106"/>
      <c r="H6" s="106"/>
      <c r="I6" s="106"/>
      <c r="J6" s="106"/>
      <c r="K6" s="106"/>
      <c r="L6" s="1"/>
      <c r="M6" s="1"/>
      <c r="N6" s="1"/>
      <c r="O6" s="1"/>
      <c r="P6" s="1"/>
    </row>
    <row r="7" spans="1:16" ht="127.8" customHeight="1" x14ac:dyDescent="0.3">
      <c r="A7" s="1"/>
      <c r="B7" s="14"/>
      <c r="C7" s="106"/>
      <c r="D7" s="106"/>
      <c r="E7" s="106"/>
      <c r="F7" s="106"/>
      <c r="G7" s="106"/>
      <c r="H7" s="106"/>
      <c r="I7" s="106"/>
      <c r="J7" s="106"/>
      <c r="K7" s="106"/>
      <c r="L7" s="1"/>
      <c r="M7" s="1"/>
      <c r="N7" s="1"/>
      <c r="O7" s="1"/>
      <c r="P7" s="1"/>
    </row>
    <row r="8" spans="1:16" x14ac:dyDescent="0.3">
      <c r="A8" s="1"/>
      <c r="B8" s="14"/>
      <c r="C8" s="1"/>
      <c r="D8" s="1"/>
      <c r="E8" s="1"/>
      <c r="F8" s="1"/>
      <c r="G8" s="1"/>
      <c r="H8" s="1"/>
      <c r="I8" s="1"/>
      <c r="J8" s="1"/>
      <c r="K8" s="1"/>
      <c r="L8" s="1"/>
      <c r="M8" s="1"/>
      <c r="N8" s="1"/>
      <c r="O8" s="1"/>
      <c r="P8" s="1"/>
    </row>
    <row r="9" spans="1:16" x14ac:dyDescent="0.3">
      <c r="A9" s="1"/>
      <c r="B9" s="40" t="s">
        <v>91</v>
      </c>
      <c r="C9" s="79" t="s">
        <v>147</v>
      </c>
      <c r="D9" s="79"/>
      <c r="E9" s="79"/>
      <c r="F9" s="79"/>
      <c r="G9" s="79"/>
      <c r="H9" s="79"/>
      <c r="I9" s="79"/>
      <c r="J9" s="79"/>
      <c r="K9" s="79"/>
      <c r="L9" s="1"/>
      <c r="M9" s="1"/>
      <c r="N9" s="1"/>
      <c r="O9" s="1"/>
      <c r="P9" s="1"/>
    </row>
    <row r="10" spans="1:16" x14ac:dyDescent="0.3">
      <c r="A10" s="1"/>
      <c r="B10" s="1"/>
      <c r="C10" s="1"/>
      <c r="D10" s="1"/>
      <c r="E10" s="1"/>
      <c r="F10" s="1"/>
      <c r="G10" s="1"/>
      <c r="H10" s="1"/>
      <c r="I10" s="1"/>
      <c r="J10" s="1"/>
      <c r="K10" s="1"/>
      <c r="L10" s="36" t="s">
        <v>89</v>
      </c>
      <c r="M10" s="1"/>
      <c r="N10" s="1"/>
      <c r="O10" s="1"/>
      <c r="P10" s="1"/>
    </row>
    <row r="11" spans="1:16" x14ac:dyDescent="0.3">
      <c r="A11" s="1"/>
      <c r="B11" s="39" t="s">
        <v>88</v>
      </c>
      <c r="C11" s="38" t="s">
        <v>212</v>
      </c>
      <c r="D11" s="37"/>
      <c r="E11" s="37"/>
      <c r="F11" s="37"/>
      <c r="G11" s="37"/>
      <c r="H11" s="37"/>
      <c r="I11" s="37"/>
      <c r="J11" s="37"/>
      <c r="K11" s="37"/>
      <c r="L11" s="36"/>
      <c r="M11" s="1"/>
      <c r="N11" s="1"/>
      <c r="O11" s="1"/>
      <c r="P11" s="1"/>
    </row>
    <row r="12" spans="1:16" x14ac:dyDescent="0.3">
      <c r="A12" s="1"/>
      <c r="B12" s="1"/>
      <c r="C12" s="73"/>
      <c r="D12" s="73"/>
      <c r="E12" s="73"/>
      <c r="F12" s="73"/>
      <c r="G12" s="73"/>
      <c r="H12" s="73"/>
      <c r="I12" s="73"/>
      <c r="J12" s="73"/>
      <c r="K12" s="73"/>
      <c r="L12" s="107" t="s">
        <v>177</v>
      </c>
      <c r="M12" s="107"/>
      <c r="N12" s="107"/>
    </row>
    <row r="13" spans="1:16" x14ac:dyDescent="0.3">
      <c r="A13" s="1"/>
      <c r="B13" s="1"/>
      <c r="C13" s="75"/>
      <c r="D13" s="75"/>
      <c r="E13" s="75"/>
      <c r="F13" s="75"/>
      <c r="G13" s="75"/>
      <c r="H13" s="75"/>
      <c r="I13" s="75"/>
      <c r="J13" s="75"/>
      <c r="K13" s="75"/>
      <c r="L13">
        <f>(L38*L32*(1/L34-1/L35))/1000</f>
        <v>1679.4811641506869</v>
      </c>
      <c r="M13" t="s">
        <v>145</v>
      </c>
    </row>
    <row r="14" spans="1:16" x14ac:dyDescent="0.3">
      <c r="A14" s="1"/>
      <c r="B14" s="1"/>
      <c r="C14" s="73"/>
      <c r="D14" s="73"/>
      <c r="E14" s="73"/>
      <c r="F14" s="73"/>
      <c r="G14" s="73"/>
      <c r="H14" s="73"/>
      <c r="I14" s="73"/>
      <c r="J14" s="73"/>
      <c r="K14" s="73"/>
      <c r="L14">
        <f>(L37*L39*(1/L41-1/(L42*L43)))/1000</f>
        <v>12961.11111479491</v>
      </c>
      <c r="M14" t="s">
        <v>144</v>
      </c>
    </row>
    <row r="15" spans="1:16" x14ac:dyDescent="0.3">
      <c r="A15" s="1"/>
      <c r="B15" s="1"/>
      <c r="C15" s="75"/>
      <c r="D15" s="75"/>
      <c r="E15" s="75"/>
      <c r="F15" s="75"/>
      <c r="G15" s="75"/>
      <c r="H15" s="75"/>
      <c r="I15" s="75"/>
      <c r="J15" s="75"/>
      <c r="K15" s="75"/>
      <c r="L15">
        <v>0</v>
      </c>
      <c r="M15" t="s">
        <v>143</v>
      </c>
    </row>
    <row r="16" spans="1:16" x14ac:dyDescent="0.3">
      <c r="A16" s="1"/>
      <c r="B16" s="1"/>
      <c r="C16" s="73"/>
      <c r="D16" s="73"/>
      <c r="E16" s="73"/>
      <c r="F16" s="73"/>
      <c r="G16" s="73"/>
      <c r="H16" s="73"/>
      <c r="I16" s="73"/>
      <c r="J16" s="73"/>
      <c r="K16" s="73"/>
      <c r="L16">
        <f>SUM(L13:L15)</f>
        <v>14640.592278945598</v>
      </c>
      <c r="M16" t="s">
        <v>142</v>
      </c>
    </row>
    <row r="17" spans="1:17" x14ac:dyDescent="0.3">
      <c r="A17" s="1"/>
      <c r="B17" s="1"/>
      <c r="C17" s="75"/>
      <c r="D17" s="75"/>
      <c r="E17" s="75"/>
      <c r="F17" s="75"/>
      <c r="G17" s="75"/>
      <c r="H17" s="75"/>
      <c r="I17" s="75"/>
      <c r="J17" s="75"/>
      <c r="K17" s="75"/>
      <c r="L17" s="1"/>
    </row>
    <row r="18" spans="1:17" x14ac:dyDescent="0.3">
      <c r="A18" s="1"/>
      <c r="B18" s="1"/>
      <c r="C18" s="73"/>
      <c r="D18" s="73"/>
      <c r="E18" s="73"/>
      <c r="F18" s="73"/>
      <c r="G18" s="73"/>
      <c r="H18" s="73"/>
      <c r="I18" s="73"/>
      <c r="J18" s="73"/>
      <c r="K18" s="73"/>
      <c r="L18" s="1"/>
    </row>
    <row r="19" spans="1:17" x14ac:dyDescent="0.3">
      <c r="A19" s="1"/>
      <c r="B19" s="1"/>
      <c r="C19" s="31"/>
      <c r="D19" s="31"/>
      <c r="E19" s="31"/>
      <c r="F19" s="31"/>
      <c r="G19" s="31"/>
      <c r="H19" s="31"/>
      <c r="I19" s="31"/>
      <c r="J19" s="31"/>
      <c r="K19" s="31"/>
      <c r="L19" s="1"/>
    </row>
    <row r="20" spans="1:17" x14ac:dyDescent="0.3">
      <c r="A20" s="1"/>
      <c r="B20" s="1"/>
      <c r="C20" s="75"/>
      <c r="D20" s="75"/>
      <c r="E20" s="75"/>
      <c r="F20" s="75"/>
      <c r="G20" s="75"/>
      <c r="H20" s="75"/>
      <c r="I20" s="75"/>
      <c r="J20" s="75"/>
      <c r="K20" s="75"/>
      <c r="L20" s="108" t="s">
        <v>176</v>
      </c>
      <c r="M20" s="108"/>
      <c r="N20" s="108"/>
    </row>
    <row r="21" spans="1:17" x14ac:dyDescent="0.3">
      <c r="A21" s="1"/>
      <c r="B21" s="1"/>
      <c r="C21" s="73"/>
      <c r="D21" s="73"/>
      <c r="E21" s="73"/>
      <c r="F21" s="73"/>
      <c r="G21" s="73"/>
      <c r="H21" s="73"/>
      <c r="I21" s="73"/>
      <c r="J21" s="73"/>
      <c r="K21" s="73"/>
      <c r="L21">
        <f>(L38*L32*(1/L33-1/L35))/1000</f>
        <v>376.26023391812868</v>
      </c>
      <c r="M21" t="s">
        <v>145</v>
      </c>
    </row>
    <row r="22" spans="1:17" x14ac:dyDescent="0.3">
      <c r="A22" s="1"/>
      <c r="B22" s="1"/>
      <c r="C22" s="75"/>
      <c r="D22" s="75"/>
      <c r="E22" s="75"/>
      <c r="F22" s="75"/>
      <c r="G22" s="75"/>
      <c r="H22" s="75"/>
      <c r="I22" s="75"/>
      <c r="J22" s="75"/>
      <c r="K22" s="75"/>
      <c r="L22">
        <f>(L37*L39*(1/L40-1/(L42*L43)))/1000</f>
        <v>5581.8482023128472</v>
      </c>
      <c r="M22" t="s">
        <v>144</v>
      </c>
    </row>
    <row r="23" spans="1:17" x14ac:dyDescent="0.3">
      <c r="A23" s="1"/>
      <c r="B23" s="1"/>
      <c r="C23" s="73"/>
      <c r="D23" s="73"/>
      <c r="E23" s="73"/>
      <c r="F23" s="73"/>
      <c r="G23" s="73"/>
      <c r="H23" s="73"/>
      <c r="I23" s="73"/>
      <c r="J23" s="73"/>
      <c r="K23" s="73"/>
      <c r="L23">
        <v>0</v>
      </c>
      <c r="M23" t="s">
        <v>143</v>
      </c>
    </row>
    <row r="24" spans="1:17" x14ac:dyDescent="0.3">
      <c r="A24" s="1"/>
      <c r="B24" s="1"/>
      <c r="C24" s="31"/>
      <c r="D24" s="31"/>
      <c r="E24" s="31"/>
      <c r="F24" s="31"/>
      <c r="G24" s="31"/>
      <c r="H24" s="31"/>
      <c r="I24" s="31"/>
      <c r="J24" s="31"/>
      <c r="K24" s="31"/>
      <c r="L24">
        <f>SUM(L21:L23)</f>
        <v>5958.1084362309757</v>
      </c>
      <c r="M24" t="s">
        <v>142</v>
      </c>
    </row>
    <row r="25" spans="1:17" x14ac:dyDescent="0.3">
      <c r="A25" s="1"/>
      <c r="B25" s="1"/>
      <c r="C25" s="81" t="s">
        <v>70</v>
      </c>
      <c r="D25" s="81"/>
      <c r="E25" s="81"/>
      <c r="F25" s="81"/>
      <c r="G25" s="81"/>
      <c r="H25" s="81"/>
      <c r="I25" s="81"/>
      <c r="J25" s="81"/>
      <c r="K25" s="81"/>
      <c r="L25" s="1"/>
    </row>
    <row r="26" spans="1:17" ht="14.4" customHeight="1" x14ac:dyDescent="0.3">
      <c r="A26" s="1"/>
      <c r="B26" s="1"/>
      <c r="C26" s="109" t="s">
        <v>141</v>
      </c>
      <c r="D26" s="109"/>
      <c r="E26" s="109"/>
      <c r="F26" s="109"/>
      <c r="G26" s="109"/>
      <c r="H26" s="109"/>
      <c r="I26" s="109"/>
      <c r="J26" s="109"/>
      <c r="K26" s="109"/>
      <c r="L26" s="60">
        <f>L13+L14</f>
        <v>14640.592278945598</v>
      </c>
      <c r="M26" t="s">
        <v>175</v>
      </c>
    </row>
    <row r="27" spans="1:17" x14ac:dyDescent="0.3">
      <c r="A27" s="1"/>
      <c r="B27" s="1"/>
      <c r="C27" s="109"/>
      <c r="D27" s="109"/>
      <c r="E27" s="109"/>
      <c r="F27" s="109"/>
      <c r="G27" s="109"/>
      <c r="H27" s="109"/>
      <c r="I27" s="109"/>
      <c r="J27" s="109"/>
      <c r="K27" s="109"/>
      <c r="L27" s="57">
        <f>L21+L22</f>
        <v>5958.1084362309757</v>
      </c>
      <c r="M27" s="59" t="s">
        <v>174</v>
      </c>
      <c r="Q27" s="68"/>
    </row>
    <row r="28" spans="1:17" ht="36.6" customHeight="1" x14ac:dyDescent="0.3">
      <c r="A28" s="1"/>
      <c r="B28" s="1"/>
      <c r="C28" s="109" t="s">
        <v>139</v>
      </c>
      <c r="D28" s="109"/>
      <c r="E28" s="109"/>
      <c r="F28" s="109"/>
      <c r="G28" s="109"/>
      <c r="H28" s="109"/>
      <c r="I28" s="109"/>
      <c r="J28" s="109"/>
      <c r="K28" s="109"/>
      <c r="L28" s="56">
        <f>((L32*(1/L45-1/L46))/1000)*L47</f>
        <v>2.1323721462975227</v>
      </c>
      <c r="M28" s="59" t="s">
        <v>173</v>
      </c>
      <c r="Q28" s="68"/>
    </row>
    <row r="29" spans="1:17" ht="20.399999999999999" customHeight="1" x14ac:dyDescent="0.3">
      <c r="A29" s="1"/>
      <c r="B29" s="1"/>
      <c r="C29" s="109"/>
      <c r="D29" s="109"/>
      <c r="E29" s="109"/>
      <c r="F29" s="109"/>
      <c r="G29" s="109"/>
      <c r="H29" s="109"/>
      <c r="I29" s="109"/>
      <c r="J29" s="109"/>
      <c r="K29" s="109"/>
      <c r="L29" s="56">
        <f>((L32*(1/L44-1/L46))/1000)*L47</f>
        <v>0.45861733710546665</v>
      </c>
      <c r="M29" s="59" t="s">
        <v>172</v>
      </c>
    </row>
    <row r="30" spans="1:17" x14ac:dyDescent="0.3">
      <c r="A30" s="1"/>
      <c r="B30" s="1"/>
      <c r="C30" s="1"/>
      <c r="D30" s="1"/>
      <c r="E30" s="1"/>
      <c r="F30" s="1"/>
      <c r="G30" s="1"/>
      <c r="H30" s="1"/>
      <c r="I30" s="1"/>
      <c r="J30" s="1"/>
      <c r="K30" s="1"/>
      <c r="L30" s="1"/>
      <c r="M30" s="1"/>
      <c r="N30" s="1"/>
      <c r="O30" s="1"/>
      <c r="P30" s="1"/>
    </row>
    <row r="31" spans="1:17" x14ac:dyDescent="0.3">
      <c r="A31" s="1"/>
      <c r="B31" s="13" t="s">
        <v>65</v>
      </c>
      <c r="C31" s="1"/>
      <c r="D31" s="1"/>
      <c r="E31" s="1"/>
      <c r="F31" s="1"/>
      <c r="G31" s="1"/>
      <c r="H31" s="1"/>
      <c r="I31" s="1"/>
      <c r="J31" s="1"/>
      <c r="K31" s="1"/>
      <c r="L31" s="1" t="s">
        <v>137</v>
      </c>
      <c r="M31" s="1"/>
      <c r="N31" s="1"/>
      <c r="O31" s="1"/>
      <c r="P31" s="1"/>
    </row>
    <row r="32" spans="1:17" x14ac:dyDescent="0.3">
      <c r="A32" s="1"/>
      <c r="B32" s="1"/>
      <c r="C32" s="12" t="s">
        <v>171</v>
      </c>
      <c r="D32" s="80" t="s">
        <v>135</v>
      </c>
      <c r="E32" s="80"/>
      <c r="F32" s="80"/>
      <c r="G32" s="80"/>
      <c r="H32" s="80"/>
      <c r="I32" s="80"/>
      <c r="J32" s="80"/>
      <c r="K32" s="80"/>
      <c r="L32" s="54">
        <v>49000</v>
      </c>
      <c r="M32" s="10" t="s">
        <v>118</v>
      </c>
      <c r="N32" s="22"/>
      <c r="O32" s="1"/>
      <c r="P32" s="1"/>
    </row>
    <row r="33" spans="1:16" x14ac:dyDescent="0.3">
      <c r="A33" s="1"/>
      <c r="B33" s="13"/>
      <c r="C33" s="12" t="s">
        <v>170</v>
      </c>
      <c r="D33" s="80" t="s">
        <v>169</v>
      </c>
      <c r="E33" s="80"/>
      <c r="F33" s="80"/>
      <c r="G33" s="80"/>
      <c r="H33" s="80"/>
      <c r="I33" s="80"/>
      <c r="J33" s="80"/>
      <c r="K33" s="80"/>
      <c r="L33" s="11">
        <v>14</v>
      </c>
      <c r="M33" s="10"/>
      <c r="N33" s="10"/>
      <c r="O33" s="1"/>
      <c r="P33" s="1"/>
    </row>
    <row r="34" spans="1:16" ht="14.4" customHeight="1" x14ac:dyDescent="0.3">
      <c r="A34" s="1"/>
      <c r="B34" s="13"/>
      <c r="C34" s="12" t="s">
        <v>168</v>
      </c>
      <c r="D34" s="80" t="s">
        <v>211</v>
      </c>
      <c r="E34" s="80"/>
      <c r="F34" s="80"/>
      <c r="G34" s="80"/>
      <c r="H34" s="80"/>
      <c r="I34" s="80"/>
      <c r="J34" s="80"/>
      <c r="K34" s="80"/>
      <c r="L34" s="11">
        <v>8.6</v>
      </c>
      <c r="M34" s="10"/>
      <c r="N34" s="10"/>
      <c r="O34" s="1"/>
      <c r="P34" s="1"/>
    </row>
    <row r="35" spans="1:16" x14ac:dyDescent="0.3">
      <c r="A35" s="9"/>
      <c r="B35" s="9"/>
      <c r="C35" s="12" t="s">
        <v>166</v>
      </c>
      <c r="D35" s="80" t="s">
        <v>127</v>
      </c>
      <c r="E35" s="80"/>
      <c r="F35" s="80"/>
      <c r="G35" s="80"/>
      <c r="H35" s="80"/>
      <c r="I35" s="80"/>
      <c r="J35" s="80"/>
      <c r="K35" s="80"/>
      <c r="L35" s="49">
        <v>17.100000000000001</v>
      </c>
      <c r="M35" s="14"/>
      <c r="N35" s="14"/>
      <c r="O35" s="9"/>
      <c r="P35" s="1"/>
    </row>
    <row r="36" spans="1:16" x14ac:dyDescent="0.3">
      <c r="A36" s="9"/>
      <c r="B36" s="9"/>
      <c r="C36" s="12" t="s">
        <v>165</v>
      </c>
      <c r="D36" s="80" t="s">
        <v>164</v>
      </c>
      <c r="E36" s="80"/>
      <c r="F36" s="80"/>
      <c r="G36" s="80"/>
      <c r="H36" s="80"/>
      <c r="I36" s="80"/>
      <c r="J36" s="80"/>
      <c r="K36" s="80"/>
      <c r="L36" s="65" t="s">
        <v>210</v>
      </c>
      <c r="M36" s="14" t="s">
        <v>209</v>
      </c>
      <c r="N36" s="14"/>
      <c r="O36" s="9"/>
      <c r="P36" s="1"/>
    </row>
    <row r="37" spans="1:16" ht="14.4" customHeight="1" x14ac:dyDescent="0.3">
      <c r="A37" s="9"/>
      <c r="B37" s="9"/>
      <c r="C37" s="12" t="s">
        <v>163</v>
      </c>
      <c r="D37" s="83" t="s">
        <v>22</v>
      </c>
      <c r="E37" s="83"/>
      <c r="F37" s="83"/>
      <c r="G37" s="83"/>
      <c r="H37" s="83"/>
      <c r="I37" s="83"/>
      <c r="J37" s="83"/>
      <c r="K37" s="83"/>
      <c r="L37" s="67">
        <v>2434</v>
      </c>
      <c r="M37" s="14"/>
      <c r="N37" s="14"/>
      <c r="O37" s="9"/>
      <c r="P37" s="1"/>
    </row>
    <row r="38" spans="1:16" ht="14.4" customHeight="1" x14ac:dyDescent="0.3">
      <c r="A38" s="9"/>
      <c r="B38" s="9"/>
      <c r="C38" s="12" t="s">
        <v>162</v>
      </c>
      <c r="D38" s="83" t="s">
        <v>161</v>
      </c>
      <c r="E38" s="83"/>
      <c r="F38" s="83"/>
      <c r="G38" s="83"/>
      <c r="H38" s="83"/>
      <c r="I38" s="83"/>
      <c r="J38" s="83"/>
      <c r="K38" s="83"/>
      <c r="L38" s="67">
        <v>593</v>
      </c>
      <c r="M38" s="14"/>
      <c r="N38" s="14"/>
      <c r="O38" s="9"/>
      <c r="P38" s="1"/>
    </row>
    <row r="39" spans="1:16" x14ac:dyDescent="0.3">
      <c r="A39" s="9"/>
      <c r="B39" s="9"/>
      <c r="C39" s="12" t="s">
        <v>160</v>
      </c>
      <c r="D39" s="80" t="s">
        <v>159</v>
      </c>
      <c r="E39" s="80"/>
      <c r="F39" s="80"/>
      <c r="G39" s="80"/>
      <c r="H39" s="80"/>
      <c r="I39" s="80"/>
      <c r="J39" s="80"/>
      <c r="K39" s="80"/>
      <c r="L39" s="51">
        <v>49000</v>
      </c>
      <c r="M39" s="14" t="s">
        <v>118</v>
      </c>
      <c r="N39" s="14"/>
      <c r="O39" s="9"/>
      <c r="P39" s="1"/>
    </row>
    <row r="40" spans="1:16" x14ac:dyDescent="0.3">
      <c r="A40" s="1"/>
      <c r="B40" s="13"/>
      <c r="C40" s="12" t="s">
        <v>158</v>
      </c>
      <c r="D40" s="83" t="s">
        <v>112</v>
      </c>
      <c r="E40" s="83"/>
      <c r="F40" s="83"/>
      <c r="G40" s="83"/>
      <c r="H40" s="83"/>
      <c r="I40" s="83"/>
      <c r="J40" s="83"/>
      <c r="K40" s="83"/>
      <c r="L40" s="17">
        <v>8.1999999999999993</v>
      </c>
      <c r="M40" s="10"/>
      <c r="N40" s="10"/>
      <c r="O40" s="1"/>
      <c r="P40" s="1"/>
    </row>
    <row r="41" spans="1:16" x14ac:dyDescent="0.3">
      <c r="A41" s="1"/>
      <c r="B41" s="13"/>
      <c r="C41" s="12" t="s">
        <v>157</v>
      </c>
      <c r="D41" s="83" t="s">
        <v>156</v>
      </c>
      <c r="E41" s="83"/>
      <c r="F41" s="83"/>
      <c r="G41" s="83"/>
      <c r="H41" s="83"/>
      <c r="I41" s="83"/>
      <c r="J41" s="83"/>
      <c r="K41" s="83"/>
      <c r="L41" s="66">
        <v>5.44</v>
      </c>
      <c r="M41" s="10" t="s">
        <v>208</v>
      </c>
      <c r="N41" s="10"/>
      <c r="O41" s="1"/>
      <c r="P41" s="1"/>
    </row>
    <row r="42" spans="1:16" x14ac:dyDescent="0.3">
      <c r="A42" s="1"/>
      <c r="B42" s="13"/>
      <c r="C42" s="12" t="s">
        <v>155</v>
      </c>
      <c r="D42" s="83" t="s">
        <v>110</v>
      </c>
      <c r="E42" s="83"/>
      <c r="F42" s="83"/>
      <c r="G42" s="83"/>
      <c r="H42" s="83"/>
      <c r="I42" s="83"/>
      <c r="J42" s="83"/>
      <c r="K42" s="83"/>
      <c r="L42" s="49">
        <v>3.9</v>
      </c>
      <c r="M42" s="10"/>
      <c r="N42" s="10"/>
      <c r="O42" s="1"/>
      <c r="P42" s="1"/>
    </row>
    <row r="43" spans="1:16" x14ac:dyDescent="0.3">
      <c r="A43" s="1"/>
      <c r="B43" s="1"/>
      <c r="C43" s="12" t="s">
        <v>103</v>
      </c>
      <c r="D43" s="105" t="s">
        <v>102</v>
      </c>
      <c r="E43" s="105"/>
      <c r="F43" s="105"/>
      <c r="G43" s="105"/>
      <c r="H43" s="105"/>
      <c r="I43" s="105"/>
      <c r="J43" s="105"/>
      <c r="K43" s="105"/>
      <c r="L43" s="47">
        <v>3.4119999999999999</v>
      </c>
      <c r="M43" s="1"/>
      <c r="N43" s="1"/>
      <c r="O43" s="1"/>
      <c r="P43" s="1"/>
    </row>
    <row r="44" spans="1:16" x14ac:dyDescent="0.3">
      <c r="A44" s="1"/>
      <c r="B44" s="1"/>
      <c r="C44" s="12" t="s">
        <v>154</v>
      </c>
      <c r="D44" s="105" t="s">
        <v>153</v>
      </c>
      <c r="E44" s="105"/>
      <c r="F44" s="105"/>
      <c r="G44" s="105"/>
      <c r="H44" s="105"/>
      <c r="I44" s="105"/>
      <c r="J44" s="105"/>
      <c r="K44" s="105"/>
      <c r="L44" s="47">
        <v>11.8</v>
      </c>
      <c r="M44" s="1"/>
      <c r="N44" s="1"/>
      <c r="O44" s="1"/>
      <c r="P44" s="1"/>
    </row>
    <row r="45" spans="1:16" x14ac:dyDescent="0.3">
      <c r="A45" s="1"/>
      <c r="B45" s="1"/>
      <c r="C45" s="12" t="s">
        <v>152</v>
      </c>
      <c r="D45" s="105" t="s">
        <v>151</v>
      </c>
      <c r="E45" s="105"/>
      <c r="F45" s="105"/>
      <c r="G45" s="105"/>
      <c r="H45" s="105"/>
      <c r="I45" s="105"/>
      <c r="J45" s="105"/>
      <c r="K45" s="105"/>
      <c r="L45" s="47">
        <v>8.15</v>
      </c>
      <c r="M45" s="1"/>
      <c r="N45" s="1"/>
      <c r="O45" s="1"/>
      <c r="P45" s="1"/>
    </row>
    <row r="46" spans="1:16" x14ac:dyDescent="0.3">
      <c r="A46" s="1"/>
      <c r="B46" s="1"/>
      <c r="C46" s="12" t="s">
        <v>150</v>
      </c>
      <c r="D46" s="80" t="s">
        <v>207</v>
      </c>
      <c r="E46" s="80"/>
      <c r="F46" s="80"/>
      <c r="G46" s="80"/>
      <c r="H46" s="80"/>
      <c r="I46" s="80"/>
      <c r="J46" s="80"/>
      <c r="K46" s="80"/>
      <c r="L46" s="65">
        <f>(-0.02*(L35*1.02)^2)+(1.12*(L35*1.02))</f>
        <v>13.450572720000002</v>
      </c>
      <c r="M46" s="1"/>
      <c r="N46" s="1"/>
      <c r="O46" s="1"/>
      <c r="P46" s="1"/>
    </row>
    <row r="47" spans="1:16" x14ac:dyDescent="0.3">
      <c r="A47" s="1"/>
      <c r="B47" s="1"/>
      <c r="C47" s="12" t="s">
        <v>101</v>
      </c>
      <c r="D47" s="105" t="s">
        <v>149</v>
      </c>
      <c r="E47" s="105"/>
      <c r="F47" s="105"/>
      <c r="G47" s="105"/>
      <c r="H47" s="105"/>
      <c r="I47" s="105"/>
      <c r="J47" s="105"/>
      <c r="K47" s="105"/>
      <c r="L47" s="64">
        <v>0.9</v>
      </c>
      <c r="M47" s="1"/>
      <c r="N47" s="1"/>
      <c r="O47" s="1"/>
      <c r="P47" s="1"/>
    </row>
    <row r="48" spans="1:16" x14ac:dyDescent="0.3">
      <c r="A48" s="1"/>
      <c r="B48" s="1"/>
      <c r="C48" s="12"/>
      <c r="D48" s="1"/>
      <c r="E48" s="1"/>
      <c r="F48" s="1"/>
      <c r="G48" s="1"/>
      <c r="H48" s="1"/>
      <c r="I48" s="1"/>
      <c r="J48" s="1"/>
      <c r="K48" s="1"/>
      <c r="L48" s="1"/>
      <c r="M48" s="1"/>
      <c r="N48" s="1"/>
      <c r="O48" s="1"/>
      <c r="P48" s="1"/>
    </row>
    <row r="49" spans="1:16" x14ac:dyDescent="0.3">
      <c r="A49" s="2"/>
      <c r="B49" s="78"/>
      <c r="C49" s="78"/>
      <c r="D49" s="78"/>
      <c r="E49" s="78"/>
      <c r="F49" s="78"/>
      <c r="G49" s="78"/>
      <c r="H49" s="78"/>
      <c r="I49" s="78"/>
      <c r="J49" s="78"/>
      <c r="K49" s="78"/>
      <c r="L49" s="1"/>
      <c r="M49" s="1"/>
      <c r="N49" s="1"/>
      <c r="O49" s="1"/>
      <c r="P49" s="1"/>
    </row>
  </sheetData>
  <mergeCells count="37">
    <mergeCell ref="C18:K18"/>
    <mergeCell ref="C20:K20"/>
    <mergeCell ref="L12:N12"/>
    <mergeCell ref="A3:J3"/>
    <mergeCell ref="B5:K5"/>
    <mergeCell ref="C6:K7"/>
    <mergeCell ref="C9:K9"/>
    <mergeCell ref="C12:K12"/>
    <mergeCell ref="C13:K13"/>
    <mergeCell ref="C14:K14"/>
    <mergeCell ref="C15:K15"/>
    <mergeCell ref="C16:K16"/>
    <mergeCell ref="C17:K17"/>
    <mergeCell ref="L20:N20"/>
    <mergeCell ref="D41:K41"/>
    <mergeCell ref="C26:K27"/>
    <mergeCell ref="C28:K29"/>
    <mergeCell ref="D32:K32"/>
    <mergeCell ref="D33:K33"/>
    <mergeCell ref="D34:K34"/>
    <mergeCell ref="D40:K40"/>
    <mergeCell ref="D36:K36"/>
    <mergeCell ref="D37:K37"/>
    <mergeCell ref="D38:K38"/>
    <mergeCell ref="D39:K39"/>
    <mergeCell ref="C21:K21"/>
    <mergeCell ref="C22:K22"/>
    <mergeCell ref="C23:K23"/>
    <mergeCell ref="C25:K25"/>
    <mergeCell ref="D35:K35"/>
    <mergeCell ref="B49:K49"/>
    <mergeCell ref="D42:K42"/>
    <mergeCell ref="D43:K43"/>
    <mergeCell ref="D44:K44"/>
    <mergeCell ref="D45:K45"/>
    <mergeCell ref="D46:K46"/>
    <mergeCell ref="D47:K4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MN TRM Calcs</vt:lpstr>
      <vt:lpstr>IA TRM Calcs </vt:lpstr>
      <vt:lpstr>IL TRM Calcs</vt:lpstr>
      <vt:lpstr>OTP Calcs </vt:lpstr>
      <vt:lpstr>MidAm Calcs </vt:lpstr>
      <vt:lpstr>BHE Calcs</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Kearney, Darren</dc:creator>
  <cp:lastModifiedBy>Douglas, Tina  (PUC)</cp:lastModifiedBy>
  <dcterms:created xsi:type="dcterms:W3CDTF">2017-07-17T14:08:42Z</dcterms:created>
  <dcterms:modified xsi:type="dcterms:W3CDTF">2017-07-25T14:17:31Z</dcterms:modified>
</cp:coreProperties>
</file>