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52" yWindow="480" windowWidth="21456" windowHeight="9732" tabRatio="852"/>
  </bookViews>
  <sheets>
    <sheet name="Residential Equipment E - Cloth" sheetId="1" r:id="rId1"/>
    <sheet name="Residential Equipment E- CAC" sheetId="50" r:id="rId2"/>
    <sheet name="Residential Equipment E- GSHP" sheetId="51" r:id="rId3"/>
    <sheet name="Residential Equipment E- ASHP" sheetId="54" r:id="rId4"/>
    <sheet name="Residential Equipment E- Therm" sheetId="52" r:id="rId5"/>
    <sheet name="Residential Equipment E- Fan" sheetId="55" r:id="rId6"/>
    <sheet name="Residential Equipment E- WAC" sheetId="56" r:id="rId7"/>
    <sheet name="Residential Audit - Fauc Aer" sheetId="57" r:id="rId8"/>
    <sheet name="Residential Audit E- Showerhead" sheetId="58" r:id="rId9"/>
    <sheet name="Residential Audit E- Audit Pipe" sheetId="59" r:id="rId10"/>
    <sheet name="Residential Audit E- Therm" sheetId="60" r:id="rId11"/>
    <sheet name="Residential Audit E- Attic" sheetId="61" r:id="rId12"/>
    <sheet name="Residential Audit E- Kitch Aer" sheetId="62" r:id="rId13"/>
    <sheet name="Residential L.M. - Elec" sheetId="37" r:id="rId14"/>
    <sheet name="Residential Recycling - Freezer" sheetId="63" r:id="rId15"/>
    <sheet name="Residential Recycling - Refrig" sheetId="64" r:id="rId16"/>
    <sheet name="Nonresidential Equipment E- The" sheetId="65" r:id="rId17"/>
    <sheet name="Nonresidential Equipment E- T-8" sheetId="66" r:id="rId18"/>
    <sheet name="Nonresidential Equipment E-Hali" sheetId="68" r:id="rId19"/>
    <sheet name="Nonresidential Equipment E-VSD" sheetId="69" r:id="rId20"/>
    <sheet name="Nonresidential Equipment E-CAC" sheetId="70" r:id="rId21"/>
    <sheet name="Nonresidential Equipment E-CVSD" sheetId="71" r:id="rId22"/>
    <sheet name="Nonresidential Audit E-LED Exit" sheetId="73" r:id="rId23"/>
    <sheet name="Nonresidential Audit E-Fac Aer" sheetId="74" r:id="rId24"/>
    <sheet name="Nonresidential Audit E-Pipe Ins" sheetId="75" r:id="rId25"/>
    <sheet name="Residential Equipment G- Therm" sheetId="72" r:id="rId26"/>
    <sheet name="Residential Equipment G-Furn" sheetId="76" r:id="rId27"/>
    <sheet name="Residential Audit G- Kit Aer" sheetId="45" r:id="rId28"/>
    <sheet name="Residential Audit G- Fauc Aer" sheetId="78" r:id="rId29"/>
    <sheet name="Residential Audit G- Shower" sheetId="79" r:id="rId30"/>
    <sheet name="Residential Audit G- Pipe" sheetId="80" r:id="rId31"/>
    <sheet name="Residential Audit G- Therm" sheetId="81" r:id="rId32"/>
    <sheet name="Residential Audit G- Attic" sheetId="82" r:id="rId33"/>
    <sheet name="Residential Audit G- RIM" sheetId="83" r:id="rId34"/>
    <sheet name="Residential Audit G- Sidewall" sheetId="84" r:id="rId35"/>
    <sheet name="Nonresidential Equip G- Furn" sheetId="85" r:id="rId36"/>
    <sheet name="Nonresidential Equip G- Therm" sheetId="86" r:id="rId37"/>
    <sheet name="Nonresidential Equip G- Boiler" sheetId="87" r:id="rId38"/>
    <sheet name="Nonresidential Audit G- Fauc Ae" sheetId="48" r:id="rId39"/>
    <sheet name="Nonresidential Audit G- Kit Ae " sheetId="88" r:id="rId40"/>
    <sheet name="Nonresidential Audit G- Shower" sheetId="89" r:id="rId41"/>
    <sheet name="Nonresidential Audit G- Pipe" sheetId="90" r:id="rId42"/>
    <sheet name="Nonresidential Custom G-Boiler" sheetId="47" r:id="rId43"/>
  </sheets>
  <calcPr calcId="152511"/>
</workbook>
</file>

<file path=xl/calcChain.xml><?xml version="1.0" encoding="utf-8"?>
<calcChain xmlns="http://schemas.openxmlformats.org/spreadsheetml/2006/main">
  <c r="J55" i="90" l="1"/>
  <c r="B55" i="90"/>
  <c r="G54" i="90"/>
  <c r="C54" i="90"/>
  <c r="H55" i="90"/>
  <c r="D55" i="90"/>
  <c r="E55" i="90"/>
  <c r="C55" i="90"/>
  <c r="G55" i="90"/>
  <c r="I55" i="90"/>
  <c r="F55" i="90"/>
  <c r="E14" i="90"/>
  <c r="C14" i="90"/>
  <c r="G14" i="90"/>
  <c r="I55" i="89"/>
  <c r="E55" i="89"/>
  <c r="J55" i="89"/>
  <c r="B55" i="89"/>
  <c r="G55" i="89"/>
  <c r="C54" i="89"/>
  <c r="H55" i="89"/>
  <c r="D55" i="89"/>
  <c r="E14" i="89"/>
  <c r="C55" i="89"/>
  <c r="E54" i="89"/>
  <c r="F55" i="89"/>
  <c r="C14" i="89"/>
  <c r="G14" i="89"/>
  <c r="G54" i="88"/>
  <c r="J54" i="88"/>
  <c r="H54" i="88"/>
  <c r="F54" i="88"/>
  <c r="B54" i="88"/>
  <c r="E14" i="88"/>
  <c r="E17" i="88" s="1"/>
  <c r="C54" i="88"/>
  <c r="D54" i="88"/>
  <c r="I55" i="88"/>
  <c r="E55" i="88"/>
  <c r="H55" i="88"/>
  <c r="G14" i="88"/>
  <c r="I54" i="87"/>
  <c r="G55" i="87"/>
  <c r="E55" i="87"/>
  <c r="J55" i="87"/>
  <c r="H55" i="87"/>
  <c r="B55" i="87"/>
  <c r="E14" i="87"/>
  <c r="C55" i="87"/>
  <c r="D55" i="87"/>
  <c r="E54" i="87"/>
  <c r="I55" i="87"/>
  <c r="F55" i="87"/>
  <c r="C54" i="87"/>
  <c r="G14" i="87"/>
  <c r="I55" i="86"/>
  <c r="J55" i="86"/>
  <c r="F55" i="86"/>
  <c r="B55" i="86"/>
  <c r="G54" i="86"/>
  <c r="H55" i="86"/>
  <c r="D55" i="86"/>
  <c r="E14" i="86"/>
  <c r="C55" i="86"/>
  <c r="E55" i="86"/>
  <c r="C54" i="86"/>
  <c r="C14" i="86"/>
  <c r="G14" i="86"/>
  <c r="J55" i="85"/>
  <c r="B55" i="85"/>
  <c r="G54" i="85"/>
  <c r="C55" i="85"/>
  <c r="H55" i="85"/>
  <c r="D55" i="85"/>
  <c r="E55" i="85"/>
  <c r="G55" i="85"/>
  <c r="I55" i="85"/>
  <c r="F55" i="85"/>
  <c r="E14" i="85"/>
  <c r="C14" i="85"/>
  <c r="G14" i="85"/>
  <c r="I55" i="84"/>
  <c r="E55" i="84"/>
  <c r="J55" i="84"/>
  <c r="F55" i="84"/>
  <c r="B55" i="84"/>
  <c r="G54" i="84"/>
  <c r="C54" i="84"/>
  <c r="H55" i="84"/>
  <c r="D55" i="84"/>
  <c r="G13" i="84" s="1"/>
  <c r="E14" i="84"/>
  <c r="I55" i="83"/>
  <c r="J55" i="83"/>
  <c r="B55" i="83"/>
  <c r="G54" i="83"/>
  <c r="C54" i="83"/>
  <c r="E55" i="83"/>
  <c r="D55" i="83"/>
  <c r="G54" i="82"/>
  <c r="E55" i="82"/>
  <c r="C55" i="82"/>
  <c r="D55" i="82"/>
  <c r="E14" i="82"/>
  <c r="E54" i="81"/>
  <c r="F55" i="81"/>
  <c r="B55" i="81"/>
  <c r="G55" i="81"/>
  <c r="C54" i="81"/>
  <c r="I55" i="81"/>
  <c r="D55" i="81"/>
  <c r="I55" i="80"/>
  <c r="E55" i="80"/>
  <c r="F55" i="80"/>
  <c r="G54" i="80"/>
  <c r="C55" i="80"/>
  <c r="D55" i="80"/>
  <c r="E14" i="80"/>
  <c r="I55" i="79"/>
  <c r="J54" i="79"/>
  <c r="F55" i="79"/>
  <c r="B54" i="79"/>
  <c r="G55" i="79"/>
  <c r="C55" i="79"/>
  <c r="H55" i="79"/>
  <c r="E14" i="79"/>
  <c r="E17" i="79" s="1"/>
  <c r="J55" i="78"/>
  <c r="F55" i="78"/>
  <c r="B55" i="78"/>
  <c r="G54" i="78"/>
  <c r="H55" i="78"/>
  <c r="D55" i="78"/>
  <c r="I55" i="78"/>
  <c r="G55" i="84"/>
  <c r="C55" i="84"/>
  <c r="H54" i="84"/>
  <c r="D54" i="84"/>
  <c r="G14" i="84"/>
  <c r="F14" i="84"/>
  <c r="C14" i="84"/>
  <c r="H54" i="83"/>
  <c r="H55" i="83"/>
  <c r="F55" i="83"/>
  <c r="G14" i="83"/>
  <c r="F14" i="83"/>
  <c r="G55" i="82"/>
  <c r="H55" i="82"/>
  <c r="I55" i="82"/>
  <c r="J55" i="82"/>
  <c r="F55" i="82"/>
  <c r="B55" i="82"/>
  <c r="G14" i="82"/>
  <c r="H55" i="81"/>
  <c r="J55" i="81"/>
  <c r="E55" i="81"/>
  <c r="G14" i="81"/>
  <c r="F14" i="81"/>
  <c r="H55" i="80"/>
  <c r="J55" i="80"/>
  <c r="B55" i="80"/>
  <c r="G14" i="80"/>
  <c r="F14" i="80"/>
  <c r="B55" i="79"/>
  <c r="D55" i="79"/>
  <c r="E55" i="79"/>
  <c r="C14" i="79"/>
  <c r="C55" i="78"/>
  <c r="E55" i="78"/>
  <c r="C54" i="78"/>
  <c r="E14" i="78"/>
  <c r="G14" i="78"/>
  <c r="F14" i="78"/>
  <c r="G54" i="76"/>
  <c r="C54" i="76"/>
  <c r="D54" i="76"/>
  <c r="J54" i="76"/>
  <c r="I55" i="76"/>
  <c r="E55" i="76"/>
  <c r="B54" i="76"/>
  <c r="F14" i="76"/>
  <c r="H54" i="76"/>
  <c r="F54" i="76"/>
  <c r="E14" i="76"/>
  <c r="G17" i="90" l="1"/>
  <c r="G13" i="90"/>
  <c r="D54" i="90"/>
  <c r="H54" i="90"/>
  <c r="E54" i="90"/>
  <c r="I54" i="90"/>
  <c r="F14" i="90"/>
  <c r="F17" i="90" s="1"/>
  <c r="B54" i="90"/>
  <c r="C17" i="90" s="1"/>
  <c r="F54" i="90"/>
  <c r="J54" i="90"/>
  <c r="G54" i="89"/>
  <c r="I54" i="89"/>
  <c r="G17" i="89"/>
  <c r="G13" i="89"/>
  <c r="D54" i="89"/>
  <c r="H54" i="89"/>
  <c r="F14" i="89"/>
  <c r="B54" i="89"/>
  <c r="E17" i="89" s="1"/>
  <c r="F54" i="89"/>
  <c r="J54" i="89"/>
  <c r="F14" i="88"/>
  <c r="F17" i="88" s="1"/>
  <c r="E13" i="88"/>
  <c r="D14" i="88"/>
  <c r="D17" i="88" s="1"/>
  <c r="C14" i="88"/>
  <c r="C17" i="88" s="1"/>
  <c r="B55" i="88"/>
  <c r="G17" i="88" s="1"/>
  <c r="F55" i="88"/>
  <c r="J55" i="88"/>
  <c r="C55" i="88"/>
  <c r="G55" i="88"/>
  <c r="E54" i="88"/>
  <c r="D13" i="88" s="1"/>
  <c r="I54" i="88"/>
  <c r="F13" i="88" s="1"/>
  <c r="D55" i="88"/>
  <c r="F14" i="87"/>
  <c r="G54" i="87"/>
  <c r="G17" i="87"/>
  <c r="G13" i="87"/>
  <c r="D54" i="87"/>
  <c r="F13" i="87" s="1"/>
  <c r="H54" i="87"/>
  <c r="B54" i="87"/>
  <c r="F17" i="87" s="1"/>
  <c r="F54" i="87"/>
  <c r="J54" i="87"/>
  <c r="C14" i="87"/>
  <c r="G55" i="86"/>
  <c r="G13" i="86" s="1"/>
  <c r="G17" i="86"/>
  <c r="E17" i="86"/>
  <c r="D54" i="86"/>
  <c r="H54" i="86"/>
  <c r="I54" i="86"/>
  <c r="E54" i="86"/>
  <c r="F14" i="86"/>
  <c r="B54" i="86"/>
  <c r="C17" i="86" s="1"/>
  <c r="F54" i="86"/>
  <c r="J54" i="86"/>
  <c r="C54" i="85"/>
  <c r="G17" i="85"/>
  <c r="G13" i="85"/>
  <c r="D54" i="85"/>
  <c r="H54" i="85"/>
  <c r="E54" i="85"/>
  <c r="I54" i="85"/>
  <c r="F14" i="85"/>
  <c r="B54" i="85"/>
  <c r="C17" i="85" s="1"/>
  <c r="F54" i="85"/>
  <c r="J54" i="85"/>
  <c r="E54" i="84"/>
  <c r="E13" i="84" s="1"/>
  <c r="I54" i="84"/>
  <c r="C13" i="84" s="1"/>
  <c r="B54" i="84"/>
  <c r="E17" i="84" s="1"/>
  <c r="F54" i="84"/>
  <c r="J54" i="84"/>
  <c r="G17" i="84"/>
  <c r="C55" i="83"/>
  <c r="D54" i="83"/>
  <c r="G55" i="83"/>
  <c r="G17" i="83"/>
  <c r="F14" i="82"/>
  <c r="C54" i="82"/>
  <c r="G54" i="81"/>
  <c r="I54" i="81"/>
  <c r="C55" i="81"/>
  <c r="C54" i="80"/>
  <c r="G55" i="80"/>
  <c r="F54" i="79"/>
  <c r="C17" i="79"/>
  <c r="J55" i="79"/>
  <c r="G55" i="78"/>
  <c r="G16" i="84"/>
  <c r="G15" i="84"/>
  <c r="D14" i="84"/>
  <c r="D17" i="84" s="1"/>
  <c r="G13" i="83"/>
  <c r="D14" i="83"/>
  <c r="C14" i="83"/>
  <c r="E54" i="83"/>
  <c r="I54" i="83"/>
  <c r="F13" i="83" s="1"/>
  <c r="E14" i="83"/>
  <c r="B54" i="83"/>
  <c r="F17" i="83" s="1"/>
  <c r="F54" i="83"/>
  <c r="J54" i="83"/>
  <c r="G13" i="82"/>
  <c r="G17" i="82"/>
  <c r="C14" i="82"/>
  <c r="D54" i="82"/>
  <c r="H54" i="82"/>
  <c r="E54" i="82"/>
  <c r="I54" i="82"/>
  <c r="B54" i="82"/>
  <c r="E17" i="82" s="1"/>
  <c r="F54" i="82"/>
  <c r="J54" i="82"/>
  <c r="G13" i="81"/>
  <c r="G17" i="81"/>
  <c r="C14" i="81"/>
  <c r="H54" i="81"/>
  <c r="E14" i="81"/>
  <c r="B54" i="81"/>
  <c r="F17" i="81" s="1"/>
  <c r="F54" i="81"/>
  <c r="J54" i="81"/>
  <c r="D54" i="81"/>
  <c r="G13" i="80"/>
  <c r="G17" i="80"/>
  <c r="C14" i="80"/>
  <c r="D54" i="80"/>
  <c r="H54" i="80"/>
  <c r="E54" i="80"/>
  <c r="I54" i="80"/>
  <c r="B54" i="80"/>
  <c r="E17" i="80" s="1"/>
  <c r="F54" i="80"/>
  <c r="J54" i="80"/>
  <c r="G13" i="79"/>
  <c r="F14" i="79"/>
  <c r="F17" i="79" s="1"/>
  <c r="C54" i="79"/>
  <c r="G54" i="79"/>
  <c r="G14" i="79"/>
  <c r="G17" i="79" s="1"/>
  <c r="D54" i="79"/>
  <c r="H54" i="79"/>
  <c r="E54" i="79"/>
  <c r="I54" i="79"/>
  <c r="F13" i="79" s="1"/>
  <c r="G13" i="78"/>
  <c r="G17" i="78"/>
  <c r="C14" i="78"/>
  <c r="D54" i="78"/>
  <c r="H54" i="78"/>
  <c r="E54" i="78"/>
  <c r="I54" i="78"/>
  <c r="B54" i="78"/>
  <c r="E17" i="78" s="1"/>
  <c r="F54" i="78"/>
  <c r="J54" i="78"/>
  <c r="H55" i="76"/>
  <c r="G14" i="76"/>
  <c r="E17" i="76"/>
  <c r="F17" i="76"/>
  <c r="D14" i="76"/>
  <c r="D17" i="76" s="1"/>
  <c r="C14" i="76"/>
  <c r="C17" i="76" s="1"/>
  <c r="B55" i="76"/>
  <c r="G17" i="76" s="1"/>
  <c r="F55" i="76"/>
  <c r="J55" i="76"/>
  <c r="C55" i="76"/>
  <c r="G55" i="76"/>
  <c r="E54" i="76"/>
  <c r="D13" i="76" s="1"/>
  <c r="I54" i="76"/>
  <c r="C13" i="76" s="1"/>
  <c r="D55" i="76"/>
  <c r="E17" i="90" l="1"/>
  <c r="D13" i="90"/>
  <c r="E13" i="90"/>
  <c r="F13" i="90"/>
  <c r="G16" i="90"/>
  <c r="G15" i="90"/>
  <c r="C13" i="90"/>
  <c r="D14" i="90"/>
  <c r="D17" i="90" s="1"/>
  <c r="F17" i="89"/>
  <c r="C17" i="89"/>
  <c r="F13" i="89"/>
  <c r="F16" i="89" s="1"/>
  <c r="F15" i="89"/>
  <c r="C13" i="89"/>
  <c r="D14" i="89"/>
  <c r="D17" i="89" s="1"/>
  <c r="G15" i="89"/>
  <c r="G16" i="89"/>
  <c r="D13" i="89"/>
  <c r="E13" i="89"/>
  <c r="G13" i="88"/>
  <c r="D16" i="88"/>
  <c r="D15" i="88"/>
  <c r="F16" i="88"/>
  <c r="F15" i="88"/>
  <c r="G16" i="88"/>
  <c r="G15" i="88"/>
  <c r="E15" i="88"/>
  <c r="E16" i="88"/>
  <c r="C13" i="88"/>
  <c r="E17" i="87"/>
  <c r="F15" i="87"/>
  <c r="F16" i="87"/>
  <c r="C17" i="87"/>
  <c r="D14" i="87"/>
  <c r="D17" i="87" s="1"/>
  <c r="C13" i="87"/>
  <c r="D13" i="87"/>
  <c r="E13" i="87"/>
  <c r="G15" i="87"/>
  <c r="G16" i="87"/>
  <c r="F17" i="86"/>
  <c r="D13" i="86"/>
  <c r="E13" i="86"/>
  <c r="F13" i="86"/>
  <c r="G15" i="86"/>
  <c r="G16" i="86"/>
  <c r="C13" i="86"/>
  <c r="D14" i="86"/>
  <c r="D17" i="86" s="1"/>
  <c r="F13" i="85"/>
  <c r="F15" i="85" s="1"/>
  <c r="E17" i="85"/>
  <c r="G16" i="85"/>
  <c r="G15" i="85"/>
  <c r="C13" i="85"/>
  <c r="D14" i="85"/>
  <c r="D17" i="85" s="1"/>
  <c r="F17" i="85"/>
  <c r="D13" i="85"/>
  <c r="E13" i="85"/>
  <c r="C15" i="84"/>
  <c r="C16" i="84"/>
  <c r="E16" i="84"/>
  <c r="E15" i="84"/>
  <c r="C17" i="84"/>
  <c r="F17" i="84"/>
  <c r="D13" i="84"/>
  <c r="D15" i="84" s="1"/>
  <c r="F13" i="84"/>
  <c r="E13" i="83"/>
  <c r="F13" i="81"/>
  <c r="D16" i="84"/>
  <c r="E15" i="83"/>
  <c r="E16" i="83"/>
  <c r="F16" i="83"/>
  <c r="F15" i="83"/>
  <c r="C13" i="83"/>
  <c r="D13" i="83"/>
  <c r="C17" i="83"/>
  <c r="E17" i="83"/>
  <c r="D17" i="83"/>
  <c r="G16" i="83"/>
  <c r="G15" i="83"/>
  <c r="C13" i="82"/>
  <c r="D14" i="82"/>
  <c r="D17" i="82" s="1"/>
  <c r="G16" i="82"/>
  <c r="G15" i="82"/>
  <c r="E13" i="82"/>
  <c r="D13" i="82"/>
  <c r="F17" i="82"/>
  <c r="F13" i="82"/>
  <c r="C17" i="82"/>
  <c r="F16" i="81"/>
  <c r="F15" i="81"/>
  <c r="E17" i="81"/>
  <c r="C13" i="81"/>
  <c r="D14" i="81"/>
  <c r="D17" i="81" s="1"/>
  <c r="G16" i="81"/>
  <c r="G15" i="81"/>
  <c r="E13" i="81"/>
  <c r="D13" i="81"/>
  <c r="C17" i="81"/>
  <c r="C13" i="80"/>
  <c r="D14" i="80"/>
  <c r="D17" i="80" s="1"/>
  <c r="G16" i="80"/>
  <c r="G15" i="80"/>
  <c r="E13" i="80"/>
  <c r="D13" i="80"/>
  <c r="F17" i="80"/>
  <c r="F13" i="80"/>
  <c r="C17" i="80"/>
  <c r="F16" i="79"/>
  <c r="F15" i="79"/>
  <c r="G16" i="79"/>
  <c r="G15" i="79"/>
  <c r="D14" i="79"/>
  <c r="D17" i="79" s="1"/>
  <c r="C13" i="79"/>
  <c r="E13" i="79"/>
  <c r="D13" i="79"/>
  <c r="E13" i="78"/>
  <c r="D13" i="78"/>
  <c r="F17" i="78"/>
  <c r="C13" i="78"/>
  <c r="D14" i="78"/>
  <c r="D17" i="78" s="1"/>
  <c r="G16" i="78"/>
  <c r="G15" i="78"/>
  <c r="F13" i="78"/>
  <c r="C17" i="78"/>
  <c r="D16" i="76"/>
  <c r="D15" i="76"/>
  <c r="E13" i="76"/>
  <c r="F13" i="76"/>
  <c r="G13" i="76"/>
  <c r="C16" i="76"/>
  <c r="C15" i="76"/>
  <c r="F15" i="90" l="1"/>
  <c r="F16" i="90"/>
  <c r="C16" i="90"/>
  <c r="C15" i="90"/>
  <c r="E16" i="90"/>
  <c r="E15" i="90"/>
  <c r="D16" i="90"/>
  <c r="D15" i="90"/>
  <c r="D15" i="89"/>
  <c r="D16" i="89"/>
  <c r="C16" i="89"/>
  <c r="C15" i="89"/>
  <c r="E16" i="89"/>
  <c r="E15" i="89"/>
  <c r="C16" i="88"/>
  <c r="C15" i="88"/>
  <c r="E16" i="87"/>
  <c r="E15" i="87"/>
  <c r="D16" i="87"/>
  <c r="D15" i="87"/>
  <c r="C16" i="87"/>
  <c r="C15" i="87"/>
  <c r="F15" i="86"/>
  <c r="F16" i="86"/>
  <c r="C16" i="86"/>
  <c r="C15" i="86"/>
  <c r="E16" i="86"/>
  <c r="E15" i="86"/>
  <c r="D16" i="86"/>
  <c r="D15" i="86"/>
  <c r="F16" i="85"/>
  <c r="E16" i="85"/>
  <c r="E15" i="85"/>
  <c r="C16" i="85"/>
  <c r="C15" i="85"/>
  <c r="D16" i="85"/>
  <c r="D15" i="85"/>
  <c r="F15" i="84"/>
  <c r="F16" i="84"/>
  <c r="C16" i="83"/>
  <c r="C15" i="83"/>
  <c r="D16" i="83"/>
  <c r="D15" i="83"/>
  <c r="F16" i="82"/>
  <c r="F15" i="82"/>
  <c r="D16" i="82"/>
  <c r="D15" i="82"/>
  <c r="E15" i="82"/>
  <c r="E16" i="82"/>
  <c r="C16" i="82"/>
  <c r="C15" i="82"/>
  <c r="E15" i="81"/>
  <c r="E16" i="81"/>
  <c r="C15" i="81"/>
  <c r="C16" i="81"/>
  <c r="D16" i="81"/>
  <c r="D15" i="81"/>
  <c r="F16" i="80"/>
  <c r="F15" i="80"/>
  <c r="D16" i="80"/>
  <c r="D15" i="80"/>
  <c r="E15" i="80"/>
  <c r="E16" i="80"/>
  <c r="C16" i="80"/>
  <c r="C15" i="80"/>
  <c r="D15" i="79"/>
  <c r="D16" i="79"/>
  <c r="E16" i="79"/>
  <c r="E15" i="79"/>
  <c r="C16" i="79"/>
  <c r="C15" i="79"/>
  <c r="C16" i="78"/>
  <c r="C15" i="78"/>
  <c r="D16" i="78"/>
  <c r="D15" i="78"/>
  <c r="F16" i="78"/>
  <c r="F15" i="78"/>
  <c r="E15" i="78"/>
  <c r="E16" i="78"/>
  <c r="E15" i="76"/>
  <c r="E16" i="76"/>
  <c r="F16" i="76"/>
  <c r="F15" i="76"/>
  <c r="G16" i="76"/>
  <c r="G15" i="76"/>
  <c r="I54" i="75" l="1"/>
  <c r="E54" i="75"/>
  <c r="C54" i="75"/>
  <c r="I55" i="75"/>
  <c r="D55" i="75"/>
  <c r="E14" i="75"/>
  <c r="H55" i="74"/>
  <c r="B55" i="74"/>
  <c r="C14" i="75"/>
  <c r="G14" i="75"/>
  <c r="J55" i="74"/>
  <c r="C14" i="74"/>
  <c r="G14" i="74"/>
  <c r="I55" i="73"/>
  <c r="J55" i="73"/>
  <c r="F55" i="73"/>
  <c r="B55" i="73"/>
  <c r="G54" i="73"/>
  <c r="C55" i="73"/>
  <c r="H55" i="73"/>
  <c r="D55" i="73"/>
  <c r="E14" i="73"/>
  <c r="E55" i="73"/>
  <c r="C54" i="73"/>
  <c r="C14" i="73"/>
  <c r="G14" i="73"/>
  <c r="C14" i="72"/>
  <c r="G14" i="72"/>
  <c r="G17" i="74" l="1"/>
  <c r="H55" i="75"/>
  <c r="G55" i="75"/>
  <c r="B55" i="75"/>
  <c r="G17" i="75" s="1"/>
  <c r="F55" i="75"/>
  <c r="J55" i="75"/>
  <c r="B55" i="72"/>
  <c r="G17" i="72" s="1"/>
  <c r="F55" i="72"/>
  <c r="J55" i="72"/>
  <c r="E55" i="72"/>
  <c r="I55" i="72"/>
  <c r="D55" i="72"/>
  <c r="H55" i="72"/>
  <c r="C55" i="72"/>
  <c r="G55" i="72"/>
  <c r="E14" i="74"/>
  <c r="D55" i="74"/>
  <c r="C55" i="74"/>
  <c r="G54" i="74"/>
  <c r="F55" i="74"/>
  <c r="E55" i="74"/>
  <c r="I55" i="74"/>
  <c r="E14" i="72"/>
  <c r="C54" i="72"/>
  <c r="G54" i="72"/>
  <c r="C55" i="75"/>
  <c r="E55" i="75"/>
  <c r="G54" i="75"/>
  <c r="C54" i="74"/>
  <c r="G55" i="74"/>
  <c r="G13" i="74" s="1"/>
  <c r="D54" i="75"/>
  <c r="F14" i="75"/>
  <c r="B54" i="75"/>
  <c r="C17" i="75" s="1"/>
  <c r="F54" i="75"/>
  <c r="J54" i="75"/>
  <c r="H54" i="75"/>
  <c r="E17" i="74"/>
  <c r="D54" i="74"/>
  <c r="H54" i="74"/>
  <c r="E54" i="74"/>
  <c r="I54" i="74"/>
  <c r="F14" i="74"/>
  <c r="B54" i="74"/>
  <c r="C17" i="74" s="1"/>
  <c r="F54" i="74"/>
  <c r="J54" i="74"/>
  <c r="G55" i="73"/>
  <c r="G13" i="73" s="1"/>
  <c r="G17" i="73"/>
  <c r="D54" i="73"/>
  <c r="H54" i="73"/>
  <c r="E54" i="73"/>
  <c r="I54" i="73"/>
  <c r="F14" i="73"/>
  <c r="B54" i="73"/>
  <c r="C17" i="73" s="1"/>
  <c r="F54" i="73"/>
  <c r="J54" i="73"/>
  <c r="E17" i="72"/>
  <c r="D54" i="72"/>
  <c r="H54" i="72"/>
  <c r="E54" i="72"/>
  <c r="I54" i="72"/>
  <c r="F14" i="72"/>
  <c r="B54" i="72"/>
  <c r="C17" i="72" s="1"/>
  <c r="F54" i="72"/>
  <c r="J54" i="72"/>
  <c r="I55" i="71"/>
  <c r="E55" i="71"/>
  <c r="J55" i="71"/>
  <c r="F55" i="71"/>
  <c r="B55" i="71"/>
  <c r="G55" i="71"/>
  <c r="C55" i="71"/>
  <c r="H55" i="71"/>
  <c r="D55" i="71"/>
  <c r="E14" i="71"/>
  <c r="F55" i="70"/>
  <c r="C14" i="70"/>
  <c r="G14" i="70"/>
  <c r="I55" i="69"/>
  <c r="C54" i="69"/>
  <c r="G14" i="69"/>
  <c r="C55" i="68"/>
  <c r="G14" i="68"/>
  <c r="E55" i="66"/>
  <c r="J55" i="66"/>
  <c r="F55" i="66"/>
  <c r="G54" i="66"/>
  <c r="C54" i="66"/>
  <c r="H55" i="66"/>
  <c r="D54" i="66"/>
  <c r="E14" i="66"/>
  <c r="C14" i="71"/>
  <c r="G14" i="71"/>
  <c r="E14" i="70"/>
  <c r="F14" i="69"/>
  <c r="E55" i="68"/>
  <c r="C14" i="68"/>
  <c r="J54" i="65"/>
  <c r="B54" i="65"/>
  <c r="I54" i="66"/>
  <c r="C14" i="66"/>
  <c r="G14" i="66"/>
  <c r="G54" i="65"/>
  <c r="F14" i="65"/>
  <c r="H55" i="64"/>
  <c r="C14" i="64"/>
  <c r="E14" i="64"/>
  <c r="E55" i="63"/>
  <c r="J54" i="63"/>
  <c r="F54" i="63"/>
  <c r="B54" i="63"/>
  <c r="G54" i="63"/>
  <c r="C54" i="63"/>
  <c r="I55" i="63"/>
  <c r="H54" i="63"/>
  <c r="D54" i="63"/>
  <c r="E14" i="63"/>
  <c r="J55" i="64"/>
  <c r="G14" i="63"/>
  <c r="F14" i="63"/>
  <c r="G55" i="62"/>
  <c r="H55" i="62"/>
  <c r="F55" i="62"/>
  <c r="E14" i="62"/>
  <c r="G14" i="62"/>
  <c r="J54" i="61"/>
  <c r="G54" i="61"/>
  <c r="B54" i="61"/>
  <c r="C54" i="60"/>
  <c r="F14" i="60"/>
  <c r="H55" i="59"/>
  <c r="I55" i="59"/>
  <c r="J55" i="59"/>
  <c r="G55" i="59"/>
  <c r="F55" i="59"/>
  <c r="F54" i="58"/>
  <c r="B54" i="58"/>
  <c r="H54" i="58"/>
  <c r="E14" i="58"/>
  <c r="I55" i="62"/>
  <c r="C14" i="62"/>
  <c r="I55" i="60"/>
  <c r="B55" i="59"/>
  <c r="G54" i="58"/>
  <c r="J54" i="58"/>
  <c r="F14" i="58"/>
  <c r="I55" i="57"/>
  <c r="F55" i="57"/>
  <c r="G55" i="57"/>
  <c r="E14" i="57"/>
  <c r="C14" i="57"/>
  <c r="G54" i="56"/>
  <c r="E14" i="56"/>
  <c r="C14" i="56"/>
  <c r="G54" i="55"/>
  <c r="C54" i="55"/>
  <c r="E14" i="55"/>
  <c r="E55" i="52"/>
  <c r="C14" i="52"/>
  <c r="C55" i="54"/>
  <c r="I55" i="54"/>
  <c r="E54" i="54"/>
  <c r="F14" i="54"/>
  <c r="D55" i="56"/>
  <c r="C14" i="55"/>
  <c r="G14" i="55"/>
  <c r="F55" i="54"/>
  <c r="D55" i="54"/>
  <c r="G14" i="54"/>
  <c r="J55" i="51"/>
  <c r="H55" i="51"/>
  <c r="D55" i="51"/>
  <c r="E14" i="51"/>
  <c r="B55" i="51"/>
  <c r="E14" i="50"/>
  <c r="E55" i="50"/>
  <c r="G14" i="50"/>
  <c r="G13" i="72" l="1"/>
  <c r="G16" i="72" s="1"/>
  <c r="B54" i="50"/>
  <c r="F54" i="50"/>
  <c r="J54" i="50"/>
  <c r="I55" i="50"/>
  <c r="H54" i="50"/>
  <c r="C54" i="50"/>
  <c r="G54" i="50"/>
  <c r="G14" i="56"/>
  <c r="G17" i="56" s="1"/>
  <c r="C54" i="54"/>
  <c r="E54" i="52"/>
  <c r="C55" i="55"/>
  <c r="E55" i="70"/>
  <c r="C54" i="68"/>
  <c r="I54" i="59"/>
  <c r="B55" i="66"/>
  <c r="G13" i="75"/>
  <c r="G15" i="75" s="1"/>
  <c r="D54" i="50"/>
  <c r="C14" i="51"/>
  <c r="G14" i="51"/>
  <c r="G17" i="51" s="1"/>
  <c r="C55" i="51"/>
  <c r="G54" i="51"/>
  <c r="F55" i="51"/>
  <c r="E55" i="51"/>
  <c r="G13" i="51" s="1"/>
  <c r="I55" i="51"/>
  <c r="E55" i="55"/>
  <c r="I55" i="55"/>
  <c r="D55" i="55"/>
  <c r="H55" i="55"/>
  <c r="B55" i="55"/>
  <c r="F55" i="55"/>
  <c r="J55" i="55"/>
  <c r="G14" i="59"/>
  <c r="G17" i="59" s="1"/>
  <c r="F14" i="59"/>
  <c r="E14" i="59"/>
  <c r="E54" i="59"/>
  <c r="E55" i="59"/>
  <c r="G13" i="59" s="1"/>
  <c r="G14" i="61"/>
  <c r="F14" i="61"/>
  <c r="F17" i="61" s="1"/>
  <c r="G17" i="66"/>
  <c r="C54" i="71"/>
  <c r="E55" i="54"/>
  <c r="D55" i="52"/>
  <c r="C55" i="52"/>
  <c r="I55" i="52"/>
  <c r="H55" i="56"/>
  <c r="G55" i="56"/>
  <c r="F55" i="56"/>
  <c r="E55" i="56"/>
  <c r="E55" i="58"/>
  <c r="D54" i="58"/>
  <c r="E55" i="62"/>
  <c r="C55" i="62"/>
  <c r="J54" i="64"/>
  <c r="B55" i="64"/>
  <c r="I54" i="64"/>
  <c r="I55" i="65"/>
  <c r="H54" i="65"/>
  <c r="G54" i="69"/>
  <c r="J54" i="69"/>
  <c r="E55" i="57"/>
  <c r="D55" i="57"/>
  <c r="H55" i="57"/>
  <c r="C55" i="57"/>
  <c r="G54" i="57"/>
  <c r="G54" i="59"/>
  <c r="D55" i="59"/>
  <c r="C54" i="59"/>
  <c r="F17" i="60"/>
  <c r="B54" i="60"/>
  <c r="F54" i="60"/>
  <c r="J54" i="60"/>
  <c r="E55" i="60"/>
  <c r="D54" i="60"/>
  <c r="H54" i="60"/>
  <c r="G54" i="60"/>
  <c r="E14" i="61"/>
  <c r="E17" i="61" s="1"/>
  <c r="D54" i="61"/>
  <c r="H54" i="61"/>
  <c r="C54" i="61"/>
  <c r="F54" i="61"/>
  <c r="E55" i="61"/>
  <c r="I55" i="61"/>
  <c r="B55" i="62"/>
  <c r="G17" i="62" s="1"/>
  <c r="J55" i="62"/>
  <c r="H55" i="63"/>
  <c r="D55" i="64"/>
  <c r="H54" i="64"/>
  <c r="C13" i="64" s="1"/>
  <c r="E14" i="65"/>
  <c r="F54" i="65"/>
  <c r="E14" i="68"/>
  <c r="E17" i="68" s="1"/>
  <c r="D55" i="68"/>
  <c r="H55" i="68"/>
  <c r="G54" i="68"/>
  <c r="B55" i="68"/>
  <c r="G17" i="68" s="1"/>
  <c r="F55" i="68"/>
  <c r="J55" i="68"/>
  <c r="I55" i="68"/>
  <c r="F54" i="69"/>
  <c r="E13" i="69" s="1"/>
  <c r="G54" i="52"/>
  <c r="B55" i="54"/>
  <c r="J55" i="54"/>
  <c r="I54" i="54"/>
  <c r="H55" i="52"/>
  <c r="G55" i="52"/>
  <c r="C55" i="56"/>
  <c r="B55" i="56"/>
  <c r="J55" i="56"/>
  <c r="G13" i="56" s="1"/>
  <c r="I55" i="56"/>
  <c r="F17" i="58"/>
  <c r="I55" i="58"/>
  <c r="D55" i="62"/>
  <c r="G54" i="62"/>
  <c r="C54" i="64"/>
  <c r="G54" i="64"/>
  <c r="F55" i="64"/>
  <c r="E55" i="64"/>
  <c r="E55" i="65"/>
  <c r="D54" i="65"/>
  <c r="C54" i="65"/>
  <c r="E55" i="69"/>
  <c r="D54" i="69"/>
  <c r="H54" i="69"/>
  <c r="D14" i="69" s="1"/>
  <c r="D17" i="69" s="1"/>
  <c r="B54" i="69"/>
  <c r="I54" i="52"/>
  <c r="H55" i="54"/>
  <c r="G55" i="54"/>
  <c r="G13" i="54" s="1"/>
  <c r="E14" i="52"/>
  <c r="G14" i="57"/>
  <c r="G17" i="57" s="1"/>
  <c r="B55" i="57"/>
  <c r="J55" i="57"/>
  <c r="G13" i="57" s="1"/>
  <c r="H55" i="60"/>
  <c r="G14" i="58"/>
  <c r="C54" i="58"/>
  <c r="D54" i="64"/>
  <c r="G14" i="65"/>
  <c r="G17" i="65" s="1"/>
  <c r="H55" i="69"/>
  <c r="I55" i="70"/>
  <c r="D55" i="70"/>
  <c r="H54" i="70"/>
  <c r="C54" i="70"/>
  <c r="G54" i="70"/>
  <c r="B55" i="70"/>
  <c r="G17" i="70" s="1"/>
  <c r="J55" i="70"/>
  <c r="F17" i="72"/>
  <c r="F13" i="75"/>
  <c r="E17" i="75"/>
  <c r="F17" i="74"/>
  <c r="F15" i="75"/>
  <c r="F16" i="75"/>
  <c r="C13" i="75"/>
  <c r="D14" i="75"/>
  <c r="D17" i="75" s="1"/>
  <c r="F17" i="75"/>
  <c r="D13" i="75"/>
  <c r="E13" i="75"/>
  <c r="D13" i="74"/>
  <c r="E13" i="74"/>
  <c r="F13" i="74"/>
  <c r="G16" i="74"/>
  <c r="G15" i="74"/>
  <c r="C13" i="74"/>
  <c r="D14" i="74"/>
  <c r="D17" i="74" s="1"/>
  <c r="E17" i="73"/>
  <c r="F17" i="73"/>
  <c r="F13" i="73"/>
  <c r="G16" i="73"/>
  <c r="G15" i="73"/>
  <c r="D13" i="73"/>
  <c r="E13" i="73"/>
  <c r="C13" i="73"/>
  <c r="D14" i="73"/>
  <c r="D17" i="73" s="1"/>
  <c r="D13" i="72"/>
  <c r="E13" i="72"/>
  <c r="F13" i="72"/>
  <c r="C13" i="72"/>
  <c r="D14" i="72"/>
  <c r="D17" i="72" s="1"/>
  <c r="G54" i="71"/>
  <c r="G17" i="71"/>
  <c r="J54" i="70"/>
  <c r="D54" i="70"/>
  <c r="H55" i="70"/>
  <c r="E14" i="69"/>
  <c r="F17" i="69"/>
  <c r="G55" i="68"/>
  <c r="H54" i="66"/>
  <c r="C13" i="66" s="1"/>
  <c r="D55" i="66"/>
  <c r="J54" i="66"/>
  <c r="G13" i="71"/>
  <c r="E17" i="71"/>
  <c r="D54" i="71"/>
  <c r="H54" i="71"/>
  <c r="E54" i="71"/>
  <c r="I54" i="71"/>
  <c r="F14" i="71"/>
  <c r="F17" i="71" s="1"/>
  <c r="B54" i="71"/>
  <c r="C17" i="71" s="1"/>
  <c r="F54" i="71"/>
  <c r="J54" i="71"/>
  <c r="D14" i="70"/>
  <c r="E54" i="70"/>
  <c r="F14" i="70"/>
  <c r="B54" i="70"/>
  <c r="E17" i="70" s="1"/>
  <c r="F54" i="70"/>
  <c r="C55" i="70"/>
  <c r="G55" i="70"/>
  <c r="I54" i="70"/>
  <c r="G17" i="69"/>
  <c r="C14" i="69"/>
  <c r="C17" i="69" s="1"/>
  <c r="B55" i="69"/>
  <c r="F55" i="69"/>
  <c r="J55" i="69"/>
  <c r="C55" i="69"/>
  <c r="G55" i="69"/>
  <c r="E54" i="69"/>
  <c r="I54" i="69"/>
  <c r="F13" i="69" s="1"/>
  <c r="D55" i="69"/>
  <c r="D54" i="68"/>
  <c r="H54" i="68"/>
  <c r="E54" i="68"/>
  <c r="I54" i="68"/>
  <c r="F14" i="68"/>
  <c r="B54" i="68"/>
  <c r="C17" i="68" s="1"/>
  <c r="F54" i="68"/>
  <c r="J54" i="68"/>
  <c r="H55" i="65"/>
  <c r="F17" i="65"/>
  <c r="D14" i="66"/>
  <c r="E54" i="66"/>
  <c r="F14" i="66"/>
  <c r="F54" i="66"/>
  <c r="I55" i="66"/>
  <c r="C55" i="66"/>
  <c r="G55" i="66"/>
  <c r="B54" i="66"/>
  <c r="C17" i="66" s="1"/>
  <c r="D14" i="65"/>
  <c r="D17" i="65" s="1"/>
  <c r="E17" i="65"/>
  <c r="C14" i="65"/>
  <c r="C17" i="65" s="1"/>
  <c r="B55" i="65"/>
  <c r="F55" i="65"/>
  <c r="J55" i="65"/>
  <c r="C55" i="65"/>
  <c r="G55" i="65"/>
  <c r="E54" i="65"/>
  <c r="I54" i="65"/>
  <c r="C13" i="65" s="1"/>
  <c r="D55" i="65"/>
  <c r="G14" i="64"/>
  <c r="F17" i="63"/>
  <c r="E17" i="63"/>
  <c r="G13" i="64"/>
  <c r="G17" i="64"/>
  <c r="I55" i="64"/>
  <c r="C55" i="64"/>
  <c r="G55" i="64"/>
  <c r="E54" i="64"/>
  <c r="F14" i="64"/>
  <c r="B54" i="64"/>
  <c r="C17" i="64" s="1"/>
  <c r="F54" i="64"/>
  <c r="D14" i="63"/>
  <c r="D17" i="63" s="1"/>
  <c r="C14" i="63"/>
  <c r="C17" i="63" s="1"/>
  <c r="B55" i="63"/>
  <c r="G17" i="63" s="1"/>
  <c r="F55" i="63"/>
  <c r="J55" i="63"/>
  <c r="C55" i="63"/>
  <c r="G55" i="63"/>
  <c r="E54" i="63"/>
  <c r="D13" i="63" s="1"/>
  <c r="I54" i="63"/>
  <c r="D55" i="63"/>
  <c r="C54" i="62"/>
  <c r="H55" i="61"/>
  <c r="G14" i="60"/>
  <c r="G17" i="60" s="1"/>
  <c r="E14" i="60"/>
  <c r="E17" i="60" s="1"/>
  <c r="C55" i="59"/>
  <c r="E17" i="58"/>
  <c r="H55" i="58"/>
  <c r="G13" i="62"/>
  <c r="D54" i="62"/>
  <c r="H54" i="62"/>
  <c r="E54" i="62"/>
  <c r="I54" i="62"/>
  <c r="F14" i="62"/>
  <c r="B54" i="62"/>
  <c r="C17" i="62" s="1"/>
  <c r="F54" i="62"/>
  <c r="J54" i="62"/>
  <c r="D14" i="61"/>
  <c r="D17" i="61" s="1"/>
  <c r="C14" i="61"/>
  <c r="C17" i="61" s="1"/>
  <c r="B55" i="61"/>
  <c r="G17" i="61" s="1"/>
  <c r="F55" i="61"/>
  <c r="J55" i="61"/>
  <c r="C55" i="61"/>
  <c r="G55" i="61"/>
  <c r="E54" i="61"/>
  <c r="I54" i="61"/>
  <c r="D55" i="61"/>
  <c r="D14" i="60"/>
  <c r="D17" i="60" s="1"/>
  <c r="C14" i="60"/>
  <c r="C17" i="60" s="1"/>
  <c r="B55" i="60"/>
  <c r="F55" i="60"/>
  <c r="J55" i="60"/>
  <c r="C55" i="60"/>
  <c r="G55" i="60"/>
  <c r="E54" i="60"/>
  <c r="D13" i="60" s="1"/>
  <c r="I54" i="60"/>
  <c r="D55" i="60"/>
  <c r="H54" i="59"/>
  <c r="B54" i="59"/>
  <c r="F17" i="59" s="1"/>
  <c r="F54" i="59"/>
  <c r="J54" i="59"/>
  <c r="D54" i="59"/>
  <c r="C14" i="59"/>
  <c r="D14" i="58"/>
  <c r="D17" i="58" s="1"/>
  <c r="C14" i="58"/>
  <c r="C17" i="58" s="1"/>
  <c r="B55" i="58"/>
  <c r="G17" i="58" s="1"/>
  <c r="F55" i="58"/>
  <c r="J55" i="58"/>
  <c r="C55" i="58"/>
  <c r="G55" i="58"/>
  <c r="E54" i="58"/>
  <c r="D13" i="58" s="1"/>
  <c r="I54" i="58"/>
  <c r="D55" i="58"/>
  <c r="C54" i="57"/>
  <c r="D54" i="57"/>
  <c r="H54" i="57"/>
  <c r="E54" i="57"/>
  <c r="I54" i="57"/>
  <c r="F14" i="57"/>
  <c r="B54" i="57"/>
  <c r="C17" i="57" s="1"/>
  <c r="F54" i="57"/>
  <c r="J54" i="57"/>
  <c r="C54" i="56"/>
  <c r="G17" i="55"/>
  <c r="G55" i="55"/>
  <c r="F55" i="52"/>
  <c r="G17" i="54"/>
  <c r="E14" i="54"/>
  <c r="G54" i="54"/>
  <c r="D54" i="56"/>
  <c r="H54" i="56"/>
  <c r="E54" i="56"/>
  <c r="I54" i="56"/>
  <c r="F14" i="56"/>
  <c r="B54" i="56"/>
  <c r="C17" i="56" s="1"/>
  <c r="F54" i="56"/>
  <c r="J54" i="56"/>
  <c r="G13" i="55"/>
  <c r="D54" i="55"/>
  <c r="H54" i="55"/>
  <c r="E54" i="55"/>
  <c r="I54" i="55"/>
  <c r="F14" i="55"/>
  <c r="B54" i="55"/>
  <c r="C17" i="55" s="1"/>
  <c r="F54" i="55"/>
  <c r="J54" i="55"/>
  <c r="D54" i="54"/>
  <c r="H54" i="54"/>
  <c r="B54" i="54"/>
  <c r="F17" i="54" s="1"/>
  <c r="F54" i="54"/>
  <c r="J54" i="54"/>
  <c r="C14" i="54"/>
  <c r="C17" i="52"/>
  <c r="F14" i="52"/>
  <c r="B54" i="52"/>
  <c r="J54" i="52"/>
  <c r="G14" i="52"/>
  <c r="C54" i="52"/>
  <c r="B55" i="52"/>
  <c r="J55" i="52"/>
  <c r="G13" i="52" s="1"/>
  <c r="D54" i="52"/>
  <c r="H54" i="52"/>
  <c r="F54" i="52"/>
  <c r="C54" i="51"/>
  <c r="G55" i="51"/>
  <c r="D54" i="51"/>
  <c r="H54" i="51"/>
  <c r="E54" i="51"/>
  <c r="I54" i="51"/>
  <c r="F14" i="51"/>
  <c r="B54" i="51"/>
  <c r="C17" i="51" s="1"/>
  <c r="F54" i="51"/>
  <c r="J54" i="51"/>
  <c r="E17" i="50"/>
  <c r="H55" i="50"/>
  <c r="F14" i="50"/>
  <c r="F17" i="50" s="1"/>
  <c r="D14" i="50"/>
  <c r="D17" i="50" s="1"/>
  <c r="C14" i="50"/>
  <c r="C17" i="50" s="1"/>
  <c r="B55" i="50"/>
  <c r="G17" i="50" s="1"/>
  <c r="F55" i="50"/>
  <c r="J55" i="50"/>
  <c r="C55" i="50"/>
  <c r="G55" i="50"/>
  <c r="E54" i="50"/>
  <c r="I54" i="50"/>
  <c r="D55" i="50"/>
  <c r="G15" i="72" l="1"/>
  <c r="G13" i="66"/>
  <c r="G13" i="70"/>
  <c r="G15" i="70" s="1"/>
  <c r="G13" i="50"/>
  <c r="E17" i="51"/>
  <c r="E17" i="52"/>
  <c r="F13" i="54"/>
  <c r="F15" i="54" s="1"/>
  <c r="E17" i="57"/>
  <c r="F13" i="59"/>
  <c r="F15" i="59" s="1"/>
  <c r="F13" i="61"/>
  <c r="G13" i="61"/>
  <c r="G15" i="61" s="1"/>
  <c r="D14" i="64"/>
  <c r="D13" i="65"/>
  <c r="D16" i="65" s="1"/>
  <c r="F17" i="68"/>
  <c r="D13" i="69"/>
  <c r="D15" i="69" s="1"/>
  <c r="G16" i="75"/>
  <c r="E17" i="69"/>
  <c r="D13" i="50"/>
  <c r="E17" i="54"/>
  <c r="F13" i="60"/>
  <c r="D13" i="61"/>
  <c r="D15" i="61" s="1"/>
  <c r="D13" i="70"/>
  <c r="C17" i="70"/>
  <c r="G13" i="68"/>
  <c r="D16" i="75"/>
  <c r="D15" i="75"/>
  <c r="C16" i="75"/>
  <c r="C15" i="75"/>
  <c r="E16" i="75"/>
  <c r="E15" i="75"/>
  <c r="F15" i="74"/>
  <c r="F16" i="74"/>
  <c r="C16" i="74"/>
  <c r="C15" i="74"/>
  <c r="E16" i="74"/>
  <c r="E15" i="74"/>
  <c r="D16" i="74"/>
  <c r="D15" i="74"/>
  <c r="C16" i="73"/>
  <c r="C15" i="73"/>
  <c r="D16" i="73"/>
  <c r="D15" i="73"/>
  <c r="E16" i="73"/>
  <c r="E15" i="73"/>
  <c r="F15" i="73"/>
  <c r="F16" i="73"/>
  <c r="F15" i="72"/>
  <c r="F16" i="72"/>
  <c r="C16" i="72"/>
  <c r="C15" i="72"/>
  <c r="E16" i="72"/>
  <c r="E15" i="72"/>
  <c r="D16" i="72"/>
  <c r="D15" i="72"/>
  <c r="D17" i="70"/>
  <c r="F17" i="70"/>
  <c r="G13" i="69"/>
  <c r="G15" i="69" s="1"/>
  <c r="D13" i="66"/>
  <c r="D13" i="71"/>
  <c r="E13" i="71"/>
  <c r="F13" i="71"/>
  <c r="G16" i="71"/>
  <c r="G15" i="71"/>
  <c r="C13" i="71"/>
  <c r="D14" i="71"/>
  <c r="D17" i="71" s="1"/>
  <c r="D16" i="70"/>
  <c r="D15" i="70"/>
  <c r="G16" i="70"/>
  <c r="E13" i="70"/>
  <c r="F13" i="70"/>
  <c r="C13" i="70"/>
  <c r="D16" i="69"/>
  <c r="F16" i="69"/>
  <c r="F15" i="69"/>
  <c r="G16" i="69"/>
  <c r="E15" i="69"/>
  <c r="E16" i="69"/>
  <c r="C13" i="69"/>
  <c r="D13" i="68"/>
  <c r="E13" i="68"/>
  <c r="F13" i="68"/>
  <c r="G16" i="68"/>
  <c r="G15" i="68"/>
  <c r="C13" i="68"/>
  <c r="D14" i="68"/>
  <c r="D17" i="68" s="1"/>
  <c r="D15" i="66"/>
  <c r="D16" i="66"/>
  <c r="G16" i="66"/>
  <c r="G15" i="66"/>
  <c r="E17" i="66"/>
  <c r="F13" i="66"/>
  <c r="E13" i="66"/>
  <c r="C15" i="66"/>
  <c r="C16" i="66"/>
  <c r="F17" i="66"/>
  <c r="D17" i="66"/>
  <c r="D15" i="65"/>
  <c r="E13" i="65"/>
  <c r="C16" i="65"/>
  <c r="C15" i="65"/>
  <c r="F13" i="65"/>
  <c r="G13" i="65"/>
  <c r="E13" i="64"/>
  <c r="E16" i="64" s="1"/>
  <c r="G13" i="63"/>
  <c r="G16" i="63" s="1"/>
  <c r="D13" i="64"/>
  <c r="D16" i="64" s="1"/>
  <c r="F13" i="63"/>
  <c r="F16" i="63" s="1"/>
  <c r="E13" i="63"/>
  <c r="E15" i="63" s="1"/>
  <c r="D15" i="64"/>
  <c r="D17" i="64"/>
  <c r="F17" i="64"/>
  <c r="C16" i="64"/>
  <c r="C15" i="64"/>
  <c r="E17" i="64"/>
  <c r="G15" i="64"/>
  <c r="G16" i="64"/>
  <c r="F13" i="64"/>
  <c r="D16" i="63"/>
  <c r="D15" i="63"/>
  <c r="G15" i="63"/>
  <c r="C13" i="63"/>
  <c r="F17" i="62"/>
  <c r="E17" i="62"/>
  <c r="E13" i="61"/>
  <c r="E16" i="61" s="1"/>
  <c r="G13" i="60"/>
  <c r="G16" i="60" s="1"/>
  <c r="E13" i="60"/>
  <c r="E17" i="59"/>
  <c r="C17" i="59"/>
  <c r="F13" i="58"/>
  <c r="F15" i="58" s="1"/>
  <c r="G13" i="58"/>
  <c r="E13" i="58"/>
  <c r="E16" i="58" s="1"/>
  <c r="D13" i="62"/>
  <c r="E13" i="62"/>
  <c r="F13" i="62"/>
  <c r="G16" i="62"/>
  <c r="G15" i="62"/>
  <c r="C13" i="62"/>
  <c r="D14" i="62"/>
  <c r="D17" i="62" s="1"/>
  <c r="D16" i="61"/>
  <c r="F16" i="61"/>
  <c r="F15" i="61"/>
  <c r="G16" i="61"/>
  <c r="E15" i="61"/>
  <c r="C13" i="61"/>
  <c r="D16" i="60"/>
  <c r="D15" i="60"/>
  <c r="F16" i="60"/>
  <c r="F15" i="60"/>
  <c r="E15" i="60"/>
  <c r="E16" i="60"/>
  <c r="C13" i="60"/>
  <c r="F16" i="59"/>
  <c r="G15" i="59"/>
  <c r="G16" i="59"/>
  <c r="D13" i="59"/>
  <c r="E13" i="59"/>
  <c r="D14" i="59"/>
  <c r="D17" i="59" s="1"/>
  <c r="C13" i="59"/>
  <c r="D16" i="58"/>
  <c r="D15" i="58"/>
  <c r="G16" i="58"/>
  <c r="G15" i="58"/>
  <c r="E15" i="58"/>
  <c r="C13" i="58"/>
  <c r="F13" i="57"/>
  <c r="F16" i="57" s="1"/>
  <c r="F17" i="57"/>
  <c r="D13" i="57"/>
  <c r="E13" i="57"/>
  <c r="G16" i="57"/>
  <c r="G15" i="57"/>
  <c r="C13" i="57"/>
  <c r="D14" i="57"/>
  <c r="D17" i="57" s="1"/>
  <c r="F17" i="55"/>
  <c r="E13" i="50"/>
  <c r="E15" i="50" s="1"/>
  <c r="F13" i="50"/>
  <c r="F17" i="51"/>
  <c r="F17" i="56"/>
  <c r="E17" i="56"/>
  <c r="E17" i="55"/>
  <c r="F13" i="52"/>
  <c r="F16" i="52" s="1"/>
  <c r="D13" i="56"/>
  <c r="E13" i="56"/>
  <c r="F13" i="56"/>
  <c r="G16" i="56"/>
  <c r="G15" i="56"/>
  <c r="C13" i="56"/>
  <c r="D14" i="56"/>
  <c r="D17" i="56" s="1"/>
  <c r="D13" i="55"/>
  <c r="E13" i="55"/>
  <c r="F13" i="55"/>
  <c r="G16" i="55"/>
  <c r="G15" i="55"/>
  <c r="C13" i="55"/>
  <c r="D14" i="55"/>
  <c r="D17" i="55" s="1"/>
  <c r="F16" i="54"/>
  <c r="C17" i="54"/>
  <c r="C13" i="54"/>
  <c r="D14" i="54"/>
  <c r="D17" i="54" s="1"/>
  <c r="D13" i="54"/>
  <c r="E13" i="54"/>
  <c r="G16" i="54"/>
  <c r="G15" i="54"/>
  <c r="F15" i="52"/>
  <c r="D14" i="52"/>
  <c r="D17" i="52" s="1"/>
  <c r="C13" i="52"/>
  <c r="E13" i="52"/>
  <c r="D13" i="52"/>
  <c r="F17" i="52"/>
  <c r="G16" i="52"/>
  <c r="G15" i="52"/>
  <c r="G17" i="52"/>
  <c r="F13" i="51"/>
  <c r="F15" i="51" s="1"/>
  <c r="D13" i="51"/>
  <c r="E13" i="51"/>
  <c r="G16" i="51"/>
  <c r="G15" i="51"/>
  <c r="C13" i="51"/>
  <c r="D14" i="51"/>
  <c r="D17" i="51" s="1"/>
  <c r="D16" i="50"/>
  <c r="D15" i="50"/>
  <c r="F16" i="50"/>
  <c r="F15" i="50"/>
  <c r="G16" i="50"/>
  <c r="G15" i="50"/>
  <c r="E16" i="50"/>
  <c r="C13" i="50"/>
  <c r="F15" i="57" l="1"/>
  <c r="E15" i="64"/>
  <c r="G15" i="60"/>
  <c r="E16" i="63"/>
  <c r="F16" i="58"/>
  <c r="F15" i="71"/>
  <c r="F16" i="71"/>
  <c r="C16" i="71"/>
  <c r="C15" i="71"/>
  <c r="E16" i="71"/>
  <c r="E15" i="71"/>
  <c r="D16" i="71"/>
  <c r="D15" i="71"/>
  <c r="F15" i="70"/>
  <c r="F16" i="70"/>
  <c r="C16" i="70"/>
  <c r="C15" i="70"/>
  <c r="E16" i="70"/>
  <c r="E15" i="70"/>
  <c r="C16" i="69"/>
  <c r="C15" i="69"/>
  <c r="F15" i="68"/>
  <c r="F16" i="68"/>
  <c r="C16" i="68"/>
  <c r="C15" i="68"/>
  <c r="E16" i="68"/>
  <c r="E15" i="68"/>
  <c r="D16" i="68"/>
  <c r="D15" i="68"/>
  <c r="F15" i="66"/>
  <c r="F16" i="66"/>
  <c r="E16" i="66"/>
  <c r="E15" i="66"/>
  <c r="E15" i="65"/>
  <c r="E16" i="65"/>
  <c r="F16" i="65"/>
  <c r="F15" i="65"/>
  <c r="G16" i="65"/>
  <c r="G15" i="65"/>
  <c r="F15" i="63"/>
  <c r="F15" i="64"/>
  <c r="F16" i="64"/>
  <c r="C16" i="63"/>
  <c r="C15" i="63"/>
  <c r="F15" i="62"/>
  <c r="F16" i="62"/>
  <c r="C16" i="62"/>
  <c r="C15" i="62"/>
  <c r="E16" i="62"/>
  <c r="E15" i="62"/>
  <c r="D16" i="62"/>
  <c r="D15" i="62"/>
  <c r="C16" i="61"/>
  <c r="C15" i="61"/>
  <c r="C16" i="60"/>
  <c r="C15" i="60"/>
  <c r="C16" i="59"/>
  <c r="C15" i="59"/>
  <c r="E16" i="59"/>
  <c r="E15" i="59"/>
  <c r="D16" i="59"/>
  <c r="D15" i="59"/>
  <c r="C16" i="58"/>
  <c r="C15" i="58"/>
  <c r="C16" i="57"/>
  <c r="C15" i="57"/>
  <c r="E16" i="57"/>
  <c r="E15" i="57"/>
  <c r="D16" i="57"/>
  <c r="D15" i="57"/>
  <c r="F15" i="56"/>
  <c r="F16" i="56"/>
  <c r="C16" i="56"/>
  <c r="C15" i="56"/>
  <c r="E16" i="56"/>
  <c r="E15" i="56"/>
  <c r="D16" i="56"/>
  <c r="D15" i="56"/>
  <c r="F15" i="55"/>
  <c r="F16" i="55"/>
  <c r="C16" i="55"/>
  <c r="C15" i="55"/>
  <c r="E16" i="55"/>
  <c r="E15" i="55"/>
  <c r="D16" i="55"/>
  <c r="D15" i="55"/>
  <c r="C15" i="54"/>
  <c r="C16" i="54"/>
  <c r="D15" i="54"/>
  <c r="D16" i="54"/>
  <c r="E16" i="54"/>
  <c r="E15" i="54"/>
  <c r="C16" i="52"/>
  <c r="C15" i="52"/>
  <c r="D15" i="52"/>
  <c r="D16" i="52"/>
  <c r="E15" i="52"/>
  <c r="E16" i="52"/>
  <c r="F16" i="51"/>
  <c r="C16" i="51"/>
  <c r="C15" i="51"/>
  <c r="E16" i="51"/>
  <c r="E15" i="51"/>
  <c r="D16" i="51"/>
  <c r="D15" i="51"/>
  <c r="C16" i="50"/>
  <c r="C15" i="50"/>
  <c r="B54" i="1"/>
  <c r="B55" i="1"/>
  <c r="C14" i="37"/>
  <c r="C17" i="37" s="1"/>
  <c r="E13" i="37" l="1"/>
  <c r="F13" i="37"/>
  <c r="G13" i="37"/>
  <c r="D13" i="37"/>
  <c r="C13" i="37"/>
  <c r="C15" i="37" s="1"/>
  <c r="J55" i="48"/>
  <c r="I55" i="48"/>
  <c r="H55" i="48"/>
  <c r="G55" i="48"/>
  <c r="F55" i="48"/>
  <c r="E55" i="48"/>
  <c r="D55" i="48"/>
  <c r="C55" i="48"/>
  <c r="B55" i="48"/>
  <c r="J54" i="48"/>
  <c r="I54" i="48"/>
  <c r="H54" i="48"/>
  <c r="G54" i="48"/>
  <c r="F54" i="48"/>
  <c r="E54" i="48"/>
  <c r="D54" i="48"/>
  <c r="C54" i="48"/>
  <c r="B54" i="48"/>
  <c r="J55" i="47"/>
  <c r="I55" i="47"/>
  <c r="H55" i="47"/>
  <c r="G55" i="47"/>
  <c r="F55" i="47"/>
  <c r="E55" i="47"/>
  <c r="D55" i="47"/>
  <c r="C55" i="47"/>
  <c r="B55" i="47"/>
  <c r="J54" i="47"/>
  <c r="I54" i="47"/>
  <c r="H54" i="47"/>
  <c r="G54" i="47"/>
  <c r="F54" i="47"/>
  <c r="E54" i="47"/>
  <c r="D54" i="47"/>
  <c r="C54" i="47"/>
  <c r="B54" i="47"/>
  <c r="J55" i="45"/>
  <c r="I55" i="45"/>
  <c r="H55" i="45"/>
  <c r="G55" i="45"/>
  <c r="F55" i="45"/>
  <c r="E55" i="45"/>
  <c r="D55" i="45"/>
  <c r="C55" i="45"/>
  <c r="B55" i="45"/>
  <c r="J54" i="45"/>
  <c r="I54" i="45"/>
  <c r="H54" i="45"/>
  <c r="G54" i="45"/>
  <c r="F54" i="45"/>
  <c r="E54" i="45"/>
  <c r="D54" i="45"/>
  <c r="C54" i="45"/>
  <c r="B54" i="45"/>
  <c r="C16" i="37" l="1"/>
  <c r="E13" i="47"/>
  <c r="D13" i="48"/>
  <c r="F13" i="45"/>
  <c r="E13" i="45"/>
  <c r="G13" i="45"/>
  <c r="G13" i="47"/>
  <c r="G13" i="48"/>
  <c r="F13" i="47"/>
  <c r="F13" i="48"/>
  <c r="D13" i="47"/>
  <c r="E13" i="48"/>
  <c r="D13" i="45"/>
  <c r="I55" i="1" l="1"/>
  <c r="I54" i="1"/>
  <c r="H55" i="1" l="1"/>
  <c r="G55" i="1"/>
  <c r="F55" i="1"/>
  <c r="E55" i="1"/>
  <c r="D55" i="1"/>
  <c r="C55" i="1"/>
  <c r="H54" i="1"/>
  <c r="G54" i="1"/>
  <c r="F54" i="1"/>
  <c r="E54" i="1"/>
  <c r="D54" i="1"/>
  <c r="C54" i="1"/>
  <c r="D13" i="1" l="1"/>
  <c r="E13" i="1"/>
  <c r="J55" i="1" l="1"/>
  <c r="G13" i="1" s="1"/>
  <c r="J54" i="1"/>
  <c r="G14" i="37" l="1"/>
  <c r="G17" i="37" l="1"/>
  <c r="G15" i="37"/>
  <c r="G16" i="37"/>
  <c r="E14" i="37"/>
  <c r="D14" i="37"/>
  <c r="F14" i="37"/>
  <c r="F17" i="37" l="1"/>
  <c r="F16" i="37"/>
  <c r="F15" i="37"/>
  <c r="D17" i="37"/>
  <c r="D15" i="37"/>
  <c r="D16" i="37"/>
  <c r="E17" i="37"/>
  <c r="E16" i="37"/>
  <c r="E15" i="37"/>
  <c r="C14" i="1" l="1"/>
  <c r="C17" i="1" s="1"/>
  <c r="F13" i="1" l="1"/>
  <c r="C13" i="1"/>
  <c r="D14" i="1"/>
  <c r="E14" i="1"/>
  <c r="G14" i="1"/>
  <c r="F14" i="1"/>
  <c r="C16" i="1" l="1"/>
  <c r="C15" i="1"/>
  <c r="G17" i="1"/>
  <c r="G15" i="1"/>
  <c r="G16" i="1"/>
  <c r="E15" i="1"/>
  <c r="E17" i="1"/>
  <c r="E16" i="1"/>
  <c r="F15" i="1"/>
  <c r="F16" i="1"/>
  <c r="F17" i="1"/>
  <c r="D17" i="1"/>
  <c r="D16" i="1"/>
  <c r="D15" i="1"/>
  <c r="C14" i="47" l="1"/>
  <c r="C17" i="47" s="1"/>
  <c r="C14" i="48"/>
  <c r="C17" i="48" s="1"/>
  <c r="C14" i="45"/>
  <c r="C17" i="45" s="1"/>
  <c r="C13" i="47" l="1"/>
  <c r="C13" i="48"/>
  <c r="C13" i="45"/>
  <c r="C15" i="47" l="1"/>
  <c r="C16" i="47"/>
  <c r="C16" i="48"/>
  <c r="C15" i="48"/>
  <c r="C16" i="45"/>
  <c r="C15" i="45"/>
  <c r="D14" i="47" l="1"/>
  <c r="F14" i="47"/>
  <c r="G14" i="47"/>
  <c r="E14" i="47"/>
  <c r="F14" i="45"/>
  <c r="D14" i="45"/>
  <c r="E14" i="45"/>
  <c r="G14" i="45"/>
  <c r="D14" i="48"/>
  <c r="F14" i="48"/>
  <c r="G14" i="48"/>
  <c r="E14" i="48"/>
  <c r="F16" i="48" l="1"/>
  <c r="F15" i="48"/>
  <c r="F17" i="48"/>
  <c r="D16" i="45"/>
  <c r="D17" i="45"/>
  <c r="D15" i="45"/>
  <c r="G15" i="47"/>
  <c r="G16" i="47"/>
  <c r="G17" i="47"/>
  <c r="D15" i="48"/>
  <c r="D17" i="48"/>
  <c r="D16" i="48"/>
  <c r="F17" i="45"/>
  <c r="F16" i="45"/>
  <c r="F15" i="45"/>
  <c r="F16" i="47"/>
  <c r="F15" i="47"/>
  <c r="F17" i="47"/>
  <c r="G16" i="48"/>
  <c r="G17" i="48"/>
  <c r="G15" i="48"/>
  <c r="E16" i="45"/>
  <c r="E17" i="45"/>
  <c r="E15" i="45"/>
  <c r="E15" i="47"/>
  <c r="E16" i="47"/>
  <c r="E17" i="47"/>
  <c r="E16" i="48"/>
  <c r="E15" i="48"/>
  <c r="E17" i="48"/>
  <c r="G16" i="45"/>
  <c r="G15" i="45"/>
  <c r="G17" i="45"/>
  <c r="D15" i="47"/>
  <c r="D16" i="47"/>
  <c r="D17" i="47"/>
</calcChain>
</file>

<file path=xl/sharedStrings.xml><?xml version="1.0" encoding="utf-8"?>
<sst xmlns="http://schemas.openxmlformats.org/spreadsheetml/2006/main" count="2164" uniqueCount="93">
  <si>
    <t>Total Administrative Cost:</t>
  </si>
  <si>
    <t>Total Participant Cost:</t>
  </si>
  <si>
    <t>Total Incentives Paid:</t>
  </si>
  <si>
    <t>Ratepayer</t>
  </si>
  <si>
    <t>Total</t>
  </si>
  <si>
    <t>Benefit/Cost Data</t>
  </si>
  <si>
    <t>Participant</t>
  </si>
  <si>
    <t>Impact</t>
  </si>
  <si>
    <t>Utility</t>
  </si>
  <si>
    <t>Resource</t>
  </si>
  <si>
    <t>Societal</t>
  </si>
  <si>
    <t>Total Benefits</t>
  </si>
  <si>
    <t>Total Costs</t>
  </si>
  <si>
    <t>Net Benefits</t>
  </si>
  <si>
    <t>B/C Ratio</t>
  </si>
  <si>
    <t>Levelized Cost ($/MWh)</t>
  </si>
  <si>
    <t>Avoided</t>
  </si>
  <si>
    <t>Loss Adjusted</t>
  </si>
  <si>
    <t>Generation</t>
  </si>
  <si>
    <t>Transmission</t>
  </si>
  <si>
    <t>Distribution</t>
  </si>
  <si>
    <t>Energy</t>
  </si>
  <si>
    <t>Peak</t>
  </si>
  <si>
    <t>Capacity</t>
  </si>
  <si>
    <t>Bill</t>
  </si>
  <si>
    <t>Year</t>
  </si>
  <si>
    <t>MWh</t>
  </si>
  <si>
    <t>MW</t>
  </si>
  <si>
    <t>Cost</t>
  </si>
  <si>
    <t>Savings</t>
  </si>
  <si>
    <t>Externalities</t>
  </si>
  <si>
    <t>NPV - TRC</t>
  </si>
  <si>
    <t>NPV - SOC</t>
  </si>
  <si>
    <t>Discount Rate</t>
  </si>
  <si>
    <t>MidAmerican Energy Company</t>
  </si>
  <si>
    <t>South Dakota Energy Efficiency</t>
  </si>
  <si>
    <t>Annual Program Results</t>
  </si>
  <si>
    <t>Production</t>
  </si>
  <si>
    <t>MMBtu</t>
  </si>
  <si>
    <t>Levelized Cost ($/MMBtu)</t>
  </si>
  <si>
    <t>Ongoing</t>
  </si>
  <si>
    <t>Administrative</t>
  </si>
  <si>
    <t>Costs</t>
  </si>
  <si>
    <t>Incentives</t>
  </si>
  <si>
    <t>Levelized Cost ($/kW)</t>
  </si>
  <si>
    <t>Total Tax Credits:</t>
  </si>
  <si>
    <t>Non-Energy</t>
  </si>
  <si>
    <t>Benefits</t>
  </si>
  <si>
    <t>Total Equipment Cost:</t>
  </si>
  <si>
    <t>Assumed</t>
  </si>
  <si>
    <t>Residential Equipment Electric - Clothes Washers</t>
  </si>
  <si>
    <t>Residential Equipment Electric - Central Air Conditioner</t>
  </si>
  <si>
    <t>Residential Equipment Electric - Window Air Conditioner</t>
  </si>
  <si>
    <t>Residential Equipment Electric - Furnace Fan</t>
  </si>
  <si>
    <t>Residential Equipment Electric - Thermostat</t>
  </si>
  <si>
    <t>Residential Equipment Electric - Air Source Heat Pump</t>
  </si>
  <si>
    <t>Residential Equipment Electric - Ground Source Heat Pump</t>
  </si>
  <si>
    <t>Residential Audit Electric - Faucet Aerator</t>
  </si>
  <si>
    <t>Residential Audit Electric - Low Flow Showerhead</t>
  </si>
  <si>
    <t>Residential Audit Electric - Pipe Insulation</t>
  </si>
  <si>
    <t>Residential Audit Electric - Thermostat</t>
  </si>
  <si>
    <t>Residential Audit Electric - Attic Insulation</t>
  </si>
  <si>
    <t>Residential Audit Electric - Kitchen Faucet Aerator</t>
  </si>
  <si>
    <t>Residential Appliance Recycling Electric - Freezer</t>
  </si>
  <si>
    <t>Residential Appliance Recycling Electric - Refrigerator</t>
  </si>
  <si>
    <t>Nonresidential Equipment Electric - Thermostat</t>
  </si>
  <si>
    <t>Residential Load Management Electric - AC Cycling</t>
  </si>
  <si>
    <t>Nonresidential Audit Electric - LED Exit Sign</t>
  </si>
  <si>
    <t>Nonresidential Audit Electric - Pipe Insulation</t>
  </si>
  <si>
    <t>Nonresidential Audit Electric - Facuet Aerator</t>
  </si>
  <si>
    <t>Nonresidential Equipment Electric - Custom Variable Speed Drive</t>
  </si>
  <si>
    <t>Nonresidential Equipment Electric - Central Air Conditioner</t>
  </si>
  <si>
    <t>Nonresidential Equipment Electric - Variable Speed Drive</t>
  </si>
  <si>
    <t>Nonresidential Equipment Electric - Metal Halid Lamps</t>
  </si>
  <si>
    <t>Nonresidential Equipment Electric - T-8 Lighting</t>
  </si>
  <si>
    <t>Residential Equipment Gas - Thermostat</t>
  </si>
  <si>
    <t>Residential Equipment Gas - Furnace</t>
  </si>
  <si>
    <t>Residential Audit Gas - Kitchen Aerator</t>
  </si>
  <si>
    <t>Residential Audit Gas - Faucet Aerator</t>
  </si>
  <si>
    <t>Residential Audit Gas - Low Flow Showerhead</t>
  </si>
  <si>
    <t>Residential Audit Gas - Pipe Insulation</t>
  </si>
  <si>
    <t>Residential Audit Gas - Thermostat</t>
  </si>
  <si>
    <t>Residential Audit Gas - Attic Insulation</t>
  </si>
  <si>
    <t>Residential Audit Gas - RIM/Band Joist Insulation</t>
  </si>
  <si>
    <t>Residential Audit Gas - Sidewall Insulation</t>
  </si>
  <si>
    <t>Nonresidential Equipment Gas - Furnace</t>
  </si>
  <si>
    <t>Nonresidential Equipment Gas - Thermostat</t>
  </si>
  <si>
    <t>Nonresidential Equipment Gas - Boiler</t>
  </si>
  <si>
    <t>Nonresidential Audit Gas - Faucet Aerator</t>
  </si>
  <si>
    <t>Nonresidential Audit Gas - Kitchen Aerator</t>
  </si>
  <si>
    <t>Nonresidential Audit Gas - Low Flow Showerhead</t>
  </si>
  <si>
    <t>Nonresidential Custom Gas - Custom Boiler</t>
  </si>
  <si>
    <t>Nonresidential Audit Gas - Pipe Insulation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</si>
</sst>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0_);_(* \(#,##0.000\);_(* &quot;-&quot;??_);_(@_)"/>
    <numFmt numFmtId="166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/>
    <xf numFmtId="164" fontId="4" fillId="0" borderId="0" xfId="2" applyNumberFormat="1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165" fontId="4" fillId="0" borderId="0" xfId="1" applyNumberFormat="1" applyFont="1"/>
    <xf numFmtId="165" fontId="4" fillId="0" borderId="1" xfId="1" applyNumberFormat="1" applyFont="1" applyBorder="1"/>
    <xf numFmtId="164" fontId="4" fillId="0" borderId="1" xfId="2" applyNumberFormat="1" applyFont="1" applyBorder="1"/>
    <xf numFmtId="0" fontId="5" fillId="0" borderId="0" xfId="0" applyFont="1"/>
    <xf numFmtId="10" fontId="4" fillId="0" borderId="0" xfId="4" applyNumberFormat="1" applyFont="1"/>
    <xf numFmtId="0" fontId="1" fillId="0" borderId="0" xfId="3" applyFont="1" applyBorder="1" applyAlignment="1">
      <alignment horizontal="right"/>
    </xf>
    <xf numFmtId="0" fontId="1" fillId="0" borderId="1" xfId="3" applyFont="1" applyBorder="1" applyAlignment="1">
      <alignment horizontal="right"/>
    </xf>
    <xf numFmtId="0" fontId="1" fillId="0" borderId="0" xfId="3"/>
    <xf numFmtId="164" fontId="2" fillId="0" borderId="0" xfId="2" applyNumberFormat="1"/>
    <xf numFmtId="164" fontId="1" fillId="0" borderId="0" xfId="3" applyNumberFormat="1"/>
    <xf numFmtId="164" fontId="1" fillId="0" borderId="1" xfId="3" applyNumberFormat="1" applyBorder="1"/>
    <xf numFmtId="164" fontId="2" fillId="0" borderId="0" xfId="2" applyNumberFormat="1" applyBorder="1"/>
    <xf numFmtId="43" fontId="2" fillId="0" borderId="0" xfId="1"/>
    <xf numFmtId="44" fontId="2" fillId="0" borderId="0" xfId="2"/>
    <xf numFmtId="0" fontId="1" fillId="0" borderId="0" xfId="3" applyAlignment="1">
      <alignment horizontal="right"/>
    </xf>
    <xf numFmtId="0" fontId="1" fillId="0" borderId="1" xfId="3" applyBorder="1" applyAlignment="1">
      <alignment horizontal="right"/>
    </xf>
    <xf numFmtId="166" fontId="4" fillId="0" borderId="0" xfId="1" applyNumberFormat="1" applyFont="1"/>
    <xf numFmtId="166" fontId="4" fillId="0" borderId="1" xfId="1" applyNumberFormat="1" applyFont="1" applyBorder="1"/>
    <xf numFmtId="166" fontId="1" fillId="0" borderId="0" xfId="3" applyNumberFormat="1"/>
    <xf numFmtId="0" fontId="1" fillId="0" borderId="1" xfId="3" applyBorder="1"/>
    <xf numFmtId="0" fontId="1" fillId="0" borderId="0" xfId="3" applyBorder="1"/>
    <xf numFmtId="165" fontId="0" fillId="0" borderId="0" xfId="1" applyNumberFormat="1" applyFont="1"/>
    <xf numFmtId="165" fontId="0" fillId="0" borderId="1" xfId="1" applyNumberFormat="1" applyFont="1" applyBorder="1"/>
    <xf numFmtId="164" fontId="2" fillId="0" borderId="1" xfId="2" applyNumberFormat="1" applyBorder="1"/>
    <xf numFmtId="165" fontId="2" fillId="0" borderId="2" xfId="1" applyNumberFormat="1" applyBorder="1"/>
    <xf numFmtId="164" fontId="2" fillId="0" borderId="2" xfId="2" applyNumberFormat="1" applyBorder="1"/>
    <xf numFmtId="165" fontId="2" fillId="0" borderId="0" xfId="1" applyNumberFormat="1"/>
    <xf numFmtId="0" fontId="4" fillId="0" borderId="0" xfId="3" applyFont="1" applyAlignment="1">
      <alignment horizontal="right"/>
    </xf>
    <xf numFmtId="0" fontId="4" fillId="0" borderId="0" xfId="3" applyFont="1"/>
    <xf numFmtId="0" fontId="4" fillId="0" borderId="0" xfId="3" applyFont="1" applyBorder="1" applyAlignment="1">
      <alignment horizontal="right"/>
    </xf>
    <xf numFmtId="0" fontId="4" fillId="0" borderId="1" xfId="3" applyFont="1" applyBorder="1" applyAlignment="1">
      <alignment horizontal="right"/>
    </xf>
    <xf numFmtId="164" fontId="4" fillId="0" borderId="0" xfId="2" applyNumberFormat="1" applyFont="1" applyBorder="1"/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164" fontId="1" fillId="2" borderId="5" xfId="3" applyNumberFormat="1" applyFill="1" applyBorder="1"/>
    <xf numFmtId="164" fontId="1" fillId="2" borderId="4" xfId="3" applyNumberFormat="1" applyFill="1" applyBorder="1"/>
    <xf numFmtId="164" fontId="2" fillId="2" borderId="5" xfId="2" applyNumberFormat="1" applyFill="1" applyBorder="1"/>
    <xf numFmtId="43" fontId="2" fillId="2" borderId="5" xfId="1" applyFill="1" applyBorder="1"/>
    <xf numFmtId="44" fontId="2" fillId="2" borderId="5" xfId="2" applyFill="1" applyBorder="1"/>
    <xf numFmtId="10" fontId="4" fillId="2" borderId="4" xfId="4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55"/>
  <sheetViews>
    <sheetView tabSelected="1"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50</v>
      </c>
      <c r="B4" s="1"/>
      <c r="C4" s="1"/>
    </row>
    <row r="6" spans="1:10" ht="15" x14ac:dyDescent="0.25">
      <c r="A6" s="2" t="s">
        <v>0</v>
      </c>
      <c r="B6" s="2"/>
      <c r="C6" s="3">
        <v>45.224799417920799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3657.9970020000001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1200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4233.8719636670176</v>
      </c>
      <c r="D13" s="16">
        <f>SUM(D54:G54)</f>
        <v>2023.1728026938249</v>
      </c>
      <c r="E13" s="16">
        <f>SUM(D54:G54)</f>
        <v>2023.1728026938249</v>
      </c>
      <c r="F13" s="41">
        <f>SUM(D54:G54)+I54+C9</f>
        <v>3096.3098012796099</v>
      </c>
      <c r="G13" s="16">
        <f>SUM(D55:G55)+J55</f>
        <v>2673.5490038702719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3657.9970020000001</v>
      </c>
      <c r="D14" s="17">
        <f>H54+C6+C8</f>
        <v>3205.9597644991541</v>
      </c>
      <c r="E14" s="17">
        <f>C6+C8</f>
        <v>1245.2247994179208</v>
      </c>
      <c r="F14" s="42">
        <f>C6+C7</f>
        <v>3703.2218014179207</v>
      </c>
      <c r="G14" s="17">
        <f>C6+C7</f>
        <v>3703.2218014179207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575.87496166701749</v>
      </c>
      <c r="D15" s="18">
        <f t="shared" ref="D15:G15" si="0">D13-D14</f>
        <v>-1182.7869618053292</v>
      </c>
      <c r="E15" s="18">
        <f t="shared" si="0"/>
        <v>777.94800327590406</v>
      </c>
      <c r="F15" s="43">
        <f t="shared" si="0"/>
        <v>-606.91200013831076</v>
      </c>
      <c r="G15" s="18">
        <f t="shared" si="0"/>
        <v>-1029.6727975476488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1.1574290414541508</v>
      </c>
      <c r="D16" s="19">
        <f t="shared" ref="D16:G16" si="1">IFERROR(D13/D14,0)</f>
        <v>0.63106618651213542</v>
      </c>
      <c r="E16" s="19">
        <f t="shared" si="1"/>
        <v>1.6247450288811749</v>
      </c>
      <c r="F16" s="44">
        <f t="shared" si="1"/>
        <v>0.83611243595889095</v>
      </c>
      <c r="G16" s="19">
        <f t="shared" si="1"/>
        <v>0.72195216685282015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152.17478922297195</v>
      </c>
      <c r="D17" s="20">
        <f t="shared" ref="D17:F17" si="2">IFERROR(D14/$B$54,0)</f>
        <v>133.36977891268037</v>
      </c>
      <c r="E17" s="20">
        <f t="shared" si="2"/>
        <v>51.802071265513753</v>
      </c>
      <c r="F17" s="45">
        <f t="shared" si="2"/>
        <v>154.05616701396264</v>
      </c>
      <c r="G17" s="20">
        <f>IFERROR(G14/$B$55,0)</f>
        <v>130.75358819989916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3.0481741000000002</v>
      </c>
      <c r="C24" s="7">
        <v>3.6390000000000001E-4</v>
      </c>
      <c r="D24" s="3">
        <v>40.44</v>
      </c>
      <c r="E24" s="3">
        <v>5.84</v>
      </c>
      <c r="F24" s="3">
        <v>14.83</v>
      </c>
      <c r="G24" s="3">
        <v>133.85</v>
      </c>
      <c r="H24" s="3">
        <v>214.23</v>
      </c>
      <c r="I24" s="3">
        <v>136.08000000000001</v>
      </c>
      <c r="J24" s="3">
        <v>19.495999999999999</v>
      </c>
    </row>
    <row r="25" spans="1:10" ht="15" x14ac:dyDescent="0.25">
      <c r="A25" s="2">
        <v>2</v>
      </c>
      <c r="B25" s="7">
        <v>3.0481741000000002</v>
      </c>
      <c r="C25" s="7">
        <v>3.6390000000000001E-4</v>
      </c>
      <c r="D25" s="3">
        <v>41.45</v>
      </c>
      <c r="E25" s="3">
        <v>5.99</v>
      </c>
      <c r="F25" s="3">
        <v>15.2</v>
      </c>
      <c r="G25" s="3">
        <v>139.65</v>
      </c>
      <c r="H25" s="3">
        <v>221.51</v>
      </c>
      <c r="I25" s="3">
        <v>136.08000000000001</v>
      </c>
      <c r="J25" s="3">
        <v>20.229000000000003</v>
      </c>
    </row>
    <row r="26" spans="1:10" ht="15" x14ac:dyDescent="0.25">
      <c r="A26" s="2">
        <v>3</v>
      </c>
      <c r="B26" s="7">
        <v>3.0481741000000002</v>
      </c>
      <c r="C26" s="7">
        <v>3.6390000000000001E-4</v>
      </c>
      <c r="D26" s="3">
        <v>42.48</v>
      </c>
      <c r="E26" s="3">
        <v>6.14</v>
      </c>
      <c r="F26" s="3">
        <v>15.58</v>
      </c>
      <c r="G26" s="3">
        <v>150.52000000000001</v>
      </c>
      <c r="H26" s="3">
        <v>229.05</v>
      </c>
      <c r="I26" s="3">
        <v>136.08000000000001</v>
      </c>
      <c r="J26" s="3">
        <v>21.472000000000005</v>
      </c>
    </row>
    <row r="27" spans="1:10" ht="15" x14ac:dyDescent="0.25">
      <c r="A27" s="2">
        <v>4</v>
      </c>
      <c r="B27" s="7">
        <v>3.0481741000000002</v>
      </c>
      <c r="C27" s="7">
        <v>3.6390000000000001E-4</v>
      </c>
      <c r="D27" s="3">
        <v>43.55</v>
      </c>
      <c r="E27" s="3">
        <v>6.29</v>
      </c>
      <c r="F27" s="3">
        <v>15.97</v>
      </c>
      <c r="G27" s="3">
        <v>169.92</v>
      </c>
      <c r="H27" s="3">
        <v>236.83</v>
      </c>
      <c r="I27" s="3">
        <v>136.08000000000001</v>
      </c>
      <c r="J27" s="3">
        <v>23.573</v>
      </c>
    </row>
    <row r="28" spans="1:10" ht="15" x14ac:dyDescent="0.25">
      <c r="A28" s="2">
        <v>5</v>
      </c>
      <c r="B28" s="7">
        <v>3.0481741000000002</v>
      </c>
      <c r="C28" s="7">
        <v>3.6390000000000001E-4</v>
      </c>
      <c r="D28" s="3">
        <v>44.63</v>
      </c>
      <c r="E28" s="3">
        <v>6.45</v>
      </c>
      <c r="F28" s="3">
        <v>16.37</v>
      </c>
      <c r="G28" s="3">
        <v>164.78</v>
      </c>
      <c r="H28" s="3">
        <v>244.89</v>
      </c>
      <c r="I28" s="3">
        <v>136.08000000000001</v>
      </c>
      <c r="J28" s="3">
        <v>23.223000000000003</v>
      </c>
    </row>
    <row r="29" spans="1:10" ht="15" x14ac:dyDescent="0.25">
      <c r="A29" s="2">
        <v>6</v>
      </c>
      <c r="B29" s="7">
        <v>3.0481741000000002</v>
      </c>
      <c r="C29" s="7">
        <v>3.6390000000000001E-4</v>
      </c>
      <c r="D29" s="3">
        <v>45.75</v>
      </c>
      <c r="E29" s="3">
        <v>6.61</v>
      </c>
      <c r="F29" s="3">
        <v>16.77</v>
      </c>
      <c r="G29" s="3">
        <v>229.24</v>
      </c>
      <c r="H29" s="3">
        <v>253.21</v>
      </c>
      <c r="I29" s="3">
        <v>136.08000000000001</v>
      </c>
      <c r="J29" s="3">
        <v>29.837000000000003</v>
      </c>
    </row>
    <row r="30" spans="1:10" ht="15" x14ac:dyDescent="0.25">
      <c r="A30" s="2">
        <v>7</v>
      </c>
      <c r="B30" s="7">
        <v>3.0481741000000002</v>
      </c>
      <c r="C30" s="7">
        <v>3.6390000000000001E-4</v>
      </c>
      <c r="D30" s="3">
        <v>46.89</v>
      </c>
      <c r="E30" s="3">
        <v>6.77</v>
      </c>
      <c r="F30" s="3">
        <v>17.190000000000001</v>
      </c>
      <c r="G30" s="3">
        <v>256.69</v>
      </c>
      <c r="H30" s="3">
        <v>261.82</v>
      </c>
      <c r="I30" s="3">
        <v>136.08000000000001</v>
      </c>
      <c r="J30" s="3">
        <v>32.753999999999998</v>
      </c>
    </row>
    <row r="31" spans="1:10" ht="15" x14ac:dyDescent="0.25">
      <c r="A31" s="2">
        <v>8</v>
      </c>
      <c r="B31" s="7">
        <v>3.0481741000000002</v>
      </c>
      <c r="C31" s="7">
        <v>3.6390000000000001E-4</v>
      </c>
      <c r="D31" s="3">
        <v>48.07</v>
      </c>
      <c r="E31" s="3">
        <v>6.94</v>
      </c>
      <c r="F31" s="3">
        <v>17.62</v>
      </c>
      <c r="G31" s="3">
        <v>241.41</v>
      </c>
      <c r="H31" s="3">
        <v>270.72000000000003</v>
      </c>
      <c r="I31" s="3">
        <v>136.08000000000001</v>
      </c>
      <c r="J31" s="3">
        <v>31.403999999999996</v>
      </c>
    </row>
    <row r="32" spans="1:10" ht="15" x14ac:dyDescent="0.25">
      <c r="A32" s="2">
        <v>9</v>
      </c>
      <c r="B32" s="7">
        <v>3.0481741000000002</v>
      </c>
      <c r="C32" s="7">
        <v>3.6390000000000001E-4</v>
      </c>
      <c r="D32" s="3">
        <v>49.27</v>
      </c>
      <c r="E32" s="3">
        <v>7.12</v>
      </c>
      <c r="F32" s="3">
        <v>18.059999999999999</v>
      </c>
      <c r="G32" s="3">
        <v>222.97</v>
      </c>
      <c r="H32" s="3">
        <v>279.93</v>
      </c>
      <c r="I32" s="3">
        <v>136.08000000000001</v>
      </c>
      <c r="J32" s="3">
        <v>29.742000000000004</v>
      </c>
    </row>
    <row r="33" spans="1:10" ht="15" x14ac:dyDescent="0.25">
      <c r="A33" s="2">
        <v>10</v>
      </c>
      <c r="B33" s="7">
        <v>3.0481741000000002</v>
      </c>
      <c r="C33" s="7">
        <v>3.6390000000000001E-4</v>
      </c>
      <c r="D33" s="3">
        <v>50.5</v>
      </c>
      <c r="E33" s="3">
        <v>7.29</v>
      </c>
      <c r="F33" s="3">
        <v>18.52</v>
      </c>
      <c r="G33" s="3">
        <v>227.25</v>
      </c>
      <c r="H33" s="3">
        <v>289.45</v>
      </c>
      <c r="I33" s="3">
        <v>136.08000000000001</v>
      </c>
      <c r="J33" s="3">
        <v>30.356000000000002</v>
      </c>
    </row>
    <row r="34" spans="1:10" ht="15" x14ac:dyDescent="0.25">
      <c r="A34" s="2">
        <v>11</v>
      </c>
      <c r="B34" s="7">
        <v>3.0481741000000002</v>
      </c>
      <c r="C34" s="7">
        <v>3.6390000000000001E-4</v>
      </c>
      <c r="D34" s="3">
        <v>51.76</v>
      </c>
      <c r="E34" s="3">
        <v>7.48</v>
      </c>
      <c r="F34" s="3">
        <v>18.98</v>
      </c>
      <c r="G34" s="3">
        <v>230.5</v>
      </c>
      <c r="H34" s="3">
        <v>299.29000000000002</v>
      </c>
      <c r="I34" s="3">
        <v>136.08000000000001</v>
      </c>
      <c r="J34" s="3">
        <v>30.872000000000003</v>
      </c>
    </row>
    <row r="35" spans="1:10" ht="15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24.038127607590582</v>
      </c>
      <c r="C54" s="7">
        <f t="shared" ref="C54:J54" si="3">C24+NPV($F$18,C25:C53)</f>
        <v>2.8697424587402045E-3</v>
      </c>
      <c r="D54" s="3">
        <f t="shared" si="3"/>
        <v>355.58424166969547</v>
      </c>
      <c r="E54" s="3">
        <f t="shared" si="3"/>
        <v>51.367372622596505</v>
      </c>
      <c r="F54" s="3">
        <f t="shared" si="3"/>
        <v>130.38383355302625</v>
      </c>
      <c r="G54" s="3">
        <f t="shared" si="3"/>
        <v>1485.8373548485067</v>
      </c>
      <c r="H54" s="3">
        <f t="shared" si="3"/>
        <v>1960.7349650812332</v>
      </c>
      <c r="I54" s="3">
        <f t="shared" ref="I54" si="4">I24+NPV($F$18,I25:I53)</f>
        <v>1073.1369985857848</v>
      </c>
      <c r="J54" s="3">
        <f t="shared" si="3"/>
        <v>202.31728026938251</v>
      </c>
    </row>
    <row r="55" spans="1:10" x14ac:dyDescent="0.3">
      <c r="A55" s="4" t="s">
        <v>32</v>
      </c>
      <c r="B55" s="7">
        <f>B24+NPV($G$18,B25:B53)</f>
        <v>28.322142836771317</v>
      </c>
      <c r="C55" s="7">
        <f t="shared" ref="C55:J55" si="5">C24+NPV($G$18,C25:C53)</f>
        <v>3.3811808119165775E-3</v>
      </c>
      <c r="D55" s="3">
        <f t="shared" si="5"/>
        <v>422.72493885255307</v>
      </c>
      <c r="E55" s="3">
        <f t="shared" si="5"/>
        <v>61.065810595910875</v>
      </c>
      <c r="F55" s="3">
        <f t="shared" si="5"/>
        <v>155.00093445210157</v>
      </c>
      <c r="G55" s="3">
        <f t="shared" si="5"/>
        <v>1791.7074105269546</v>
      </c>
      <c r="H55" s="3">
        <f t="shared" si="5"/>
        <v>2338.4187493657423</v>
      </c>
      <c r="I55" s="3">
        <f t="shared" ref="I55" si="6">I24+NPV($G$18,I25:I53)</f>
        <v>1264.3888015542946</v>
      </c>
      <c r="J55" s="3">
        <f t="shared" si="5"/>
        <v>243.04990944275207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59</v>
      </c>
      <c r="B4" s="1"/>
      <c r="C4" s="1"/>
    </row>
    <row r="6" spans="1:10" ht="15" x14ac:dyDescent="0.25">
      <c r="A6" s="2" t="s">
        <v>0</v>
      </c>
      <c r="B6" s="2"/>
      <c r="C6" s="3">
        <v>64.505274407851687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31.8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31.8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403.70461257659917</v>
      </c>
      <c r="D13" s="16">
        <f>SUM(D54:G54)</f>
        <v>315.4176572865253</v>
      </c>
      <c r="E13" s="16">
        <f>SUM(D54:G54)</f>
        <v>315.4176572865253</v>
      </c>
      <c r="F13" s="41">
        <f>SUM(D54:G54)+I54+C9</f>
        <v>315.4176572865253</v>
      </c>
      <c r="G13" s="16">
        <f>SUM(D55:G55)+J55</f>
        <v>431.10982635323182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31.8</v>
      </c>
      <c r="D14" s="17">
        <f>H54+C6+C8</f>
        <v>468.20988698445086</v>
      </c>
      <c r="E14" s="17">
        <f>C6+C8</f>
        <v>96.305274407851684</v>
      </c>
      <c r="F14" s="42">
        <f>C6+C7</f>
        <v>96.305274407851684</v>
      </c>
      <c r="G14" s="17">
        <f>C6+C7</f>
        <v>96.305274407851684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371.90461257659916</v>
      </c>
      <c r="D15" s="18">
        <f t="shared" ref="D15:G15" si="0">D13-D14</f>
        <v>-152.79222969792556</v>
      </c>
      <c r="E15" s="18">
        <f t="shared" si="0"/>
        <v>219.1123828786736</v>
      </c>
      <c r="F15" s="43">
        <f t="shared" si="0"/>
        <v>219.1123828786736</v>
      </c>
      <c r="G15" s="18">
        <f t="shared" si="0"/>
        <v>334.80455194538013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12.69511360303771</v>
      </c>
      <c r="D16" s="19">
        <f t="shared" ref="D16:G16" si="1">IFERROR(D13/D14,0)</f>
        <v>0.67366722928044498</v>
      </c>
      <c r="E16" s="19">
        <f t="shared" si="1"/>
        <v>3.2751856970027964</v>
      </c>
      <c r="F16" s="44">
        <f t="shared" si="1"/>
        <v>3.2751856970027964</v>
      </c>
      <c r="G16" s="19">
        <f t="shared" si="1"/>
        <v>4.4764923728630572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8.7494165659504297</v>
      </c>
      <c r="D17" s="20">
        <f t="shared" ref="D17:F17" si="2">IFERROR(D14/$B$54,0)</f>
        <v>128.82274658879035</v>
      </c>
      <c r="E17" s="20">
        <f t="shared" si="2"/>
        <v>26.497325889699983</v>
      </c>
      <c r="F17" s="45">
        <f t="shared" si="2"/>
        <v>26.497325889699983</v>
      </c>
      <c r="G17" s="20">
        <f>IFERROR(G14/$B$55,0)</f>
        <v>21.84692877294102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0.41472000000000003</v>
      </c>
      <c r="C24" s="7">
        <v>4.9516228170091685E-5</v>
      </c>
      <c r="D24" s="3">
        <v>5.5</v>
      </c>
      <c r="E24" s="3">
        <v>0.79</v>
      </c>
      <c r="F24" s="3">
        <v>2.02</v>
      </c>
      <c r="G24" s="3">
        <v>18.21</v>
      </c>
      <c r="H24" s="3">
        <v>35.619999999999997</v>
      </c>
      <c r="I24" s="3">
        <v>0</v>
      </c>
      <c r="J24" s="3">
        <v>2.6520000000000006</v>
      </c>
    </row>
    <row r="25" spans="1:10" ht="15" x14ac:dyDescent="0.25">
      <c r="A25" s="2">
        <v>2</v>
      </c>
      <c r="B25" s="7">
        <v>0.41472000000000003</v>
      </c>
      <c r="C25" s="7">
        <v>4.9516228170091685E-5</v>
      </c>
      <c r="D25" s="3">
        <v>5.64</v>
      </c>
      <c r="E25" s="3">
        <v>0.81</v>
      </c>
      <c r="F25" s="3">
        <v>2.0699999999999998</v>
      </c>
      <c r="G25" s="3">
        <v>19</v>
      </c>
      <c r="H25" s="3">
        <v>36.83</v>
      </c>
      <c r="I25" s="3">
        <v>0</v>
      </c>
      <c r="J25" s="3">
        <v>2.7520000000000002</v>
      </c>
    </row>
    <row r="26" spans="1:10" ht="15" x14ac:dyDescent="0.25">
      <c r="A26" s="2">
        <v>3</v>
      </c>
      <c r="B26" s="7">
        <v>0.41472000000000003</v>
      </c>
      <c r="C26" s="7">
        <v>4.9516228170091685E-5</v>
      </c>
      <c r="D26" s="3">
        <v>5.78</v>
      </c>
      <c r="E26" s="3">
        <v>0.83</v>
      </c>
      <c r="F26" s="3">
        <v>2.12</v>
      </c>
      <c r="G26" s="3">
        <v>20.48</v>
      </c>
      <c r="H26" s="3">
        <v>38.08</v>
      </c>
      <c r="I26" s="3">
        <v>0</v>
      </c>
      <c r="J26" s="3">
        <v>2.9210000000000003</v>
      </c>
    </row>
    <row r="27" spans="1:10" ht="15" x14ac:dyDescent="0.25">
      <c r="A27" s="2">
        <v>4</v>
      </c>
      <c r="B27" s="7">
        <v>0.41472000000000003</v>
      </c>
      <c r="C27" s="7">
        <v>4.9516228170091685E-5</v>
      </c>
      <c r="D27" s="3">
        <v>5.92</v>
      </c>
      <c r="E27" s="3">
        <v>0.86</v>
      </c>
      <c r="F27" s="3">
        <v>2.17</v>
      </c>
      <c r="G27" s="3">
        <v>23.12</v>
      </c>
      <c r="H27" s="3">
        <v>39.380000000000003</v>
      </c>
      <c r="I27" s="3">
        <v>0</v>
      </c>
      <c r="J27" s="3">
        <v>3.2070000000000003</v>
      </c>
    </row>
    <row r="28" spans="1:10" ht="15" x14ac:dyDescent="0.25">
      <c r="A28" s="2">
        <v>5</v>
      </c>
      <c r="B28" s="7">
        <v>0.41472000000000003</v>
      </c>
      <c r="C28" s="7">
        <v>4.9516228170091685E-5</v>
      </c>
      <c r="D28" s="3">
        <v>6.07</v>
      </c>
      <c r="E28" s="3">
        <v>0.88</v>
      </c>
      <c r="F28" s="3">
        <v>2.23</v>
      </c>
      <c r="G28" s="3">
        <v>22.42</v>
      </c>
      <c r="H28" s="3">
        <v>40.72</v>
      </c>
      <c r="I28" s="3">
        <v>0</v>
      </c>
      <c r="J28" s="3">
        <v>3.16</v>
      </c>
    </row>
    <row r="29" spans="1:10" ht="15" x14ac:dyDescent="0.25">
      <c r="A29" s="2">
        <v>6</v>
      </c>
      <c r="B29" s="7">
        <v>0.41472000000000003</v>
      </c>
      <c r="C29" s="7">
        <v>4.9516228170091685E-5</v>
      </c>
      <c r="D29" s="3">
        <v>6.22</v>
      </c>
      <c r="E29" s="3">
        <v>0.9</v>
      </c>
      <c r="F29" s="3">
        <v>2.2799999999999998</v>
      </c>
      <c r="G29" s="3">
        <v>31.19</v>
      </c>
      <c r="H29" s="3">
        <v>42.1</v>
      </c>
      <c r="I29" s="3">
        <v>0</v>
      </c>
      <c r="J29" s="3">
        <v>4.0590000000000002</v>
      </c>
    </row>
    <row r="30" spans="1:10" ht="15" x14ac:dyDescent="0.25">
      <c r="A30" s="2">
        <v>7</v>
      </c>
      <c r="B30" s="7">
        <v>0.41472000000000003</v>
      </c>
      <c r="C30" s="7">
        <v>4.9516228170091685E-5</v>
      </c>
      <c r="D30" s="3">
        <v>6.38</v>
      </c>
      <c r="E30" s="3">
        <v>0.92</v>
      </c>
      <c r="F30" s="3">
        <v>2.34</v>
      </c>
      <c r="G30" s="3">
        <v>34.92</v>
      </c>
      <c r="H30" s="3">
        <v>43.53</v>
      </c>
      <c r="I30" s="3">
        <v>0</v>
      </c>
      <c r="J30" s="3">
        <v>4.4560000000000004</v>
      </c>
    </row>
    <row r="31" spans="1:10" ht="15" x14ac:dyDescent="0.25">
      <c r="A31" s="2">
        <v>8</v>
      </c>
      <c r="B31" s="7">
        <v>0.41472000000000003</v>
      </c>
      <c r="C31" s="7">
        <v>4.9516228170091685E-5</v>
      </c>
      <c r="D31" s="3">
        <v>6.54</v>
      </c>
      <c r="E31" s="3">
        <v>0.94</v>
      </c>
      <c r="F31" s="3">
        <v>2.4</v>
      </c>
      <c r="G31" s="3">
        <v>32.85</v>
      </c>
      <c r="H31" s="3">
        <v>45.01</v>
      </c>
      <c r="I31" s="3">
        <v>0</v>
      </c>
      <c r="J31" s="3">
        <v>4.2730000000000006</v>
      </c>
    </row>
    <row r="32" spans="1:10" ht="15" x14ac:dyDescent="0.25">
      <c r="A32" s="2">
        <v>9</v>
      </c>
      <c r="B32" s="7">
        <v>0.41472000000000003</v>
      </c>
      <c r="C32" s="7">
        <v>4.9516228170091685E-5</v>
      </c>
      <c r="D32" s="3">
        <v>6.7</v>
      </c>
      <c r="E32" s="3">
        <v>0.97</v>
      </c>
      <c r="F32" s="3">
        <v>2.46</v>
      </c>
      <c r="G32" s="3">
        <v>30.34</v>
      </c>
      <c r="H32" s="3">
        <v>46.54</v>
      </c>
      <c r="I32" s="3">
        <v>0</v>
      </c>
      <c r="J32" s="3">
        <v>4.0469999999999997</v>
      </c>
    </row>
    <row r="33" spans="1:10" ht="15" x14ac:dyDescent="0.25">
      <c r="A33" s="2">
        <v>10</v>
      </c>
      <c r="B33" s="7">
        <v>0.41472000000000003</v>
      </c>
      <c r="C33" s="7">
        <v>4.9516228170091685E-5</v>
      </c>
      <c r="D33" s="3">
        <v>6.87</v>
      </c>
      <c r="E33" s="3">
        <v>0.99</v>
      </c>
      <c r="F33" s="3">
        <v>2.52</v>
      </c>
      <c r="G33" s="3">
        <v>30.92</v>
      </c>
      <c r="H33" s="3">
        <v>48.13</v>
      </c>
      <c r="I33" s="3">
        <v>0</v>
      </c>
      <c r="J33" s="3">
        <v>4.1300000000000008</v>
      </c>
    </row>
    <row r="34" spans="1:10" ht="15" x14ac:dyDescent="0.25">
      <c r="A34" s="2">
        <v>11</v>
      </c>
      <c r="B34" s="7">
        <v>0.41472000000000003</v>
      </c>
      <c r="C34" s="7">
        <v>4.9516228170091685E-5</v>
      </c>
      <c r="D34" s="3">
        <v>7.04</v>
      </c>
      <c r="E34" s="3">
        <v>1.02</v>
      </c>
      <c r="F34" s="3">
        <v>2.58</v>
      </c>
      <c r="G34" s="3">
        <v>31.36</v>
      </c>
      <c r="H34" s="3">
        <v>49.76</v>
      </c>
      <c r="I34" s="3">
        <v>0</v>
      </c>
      <c r="J34" s="3">
        <v>4.2</v>
      </c>
    </row>
    <row r="35" spans="1:10" ht="15" x14ac:dyDescent="0.25">
      <c r="A35" s="2">
        <v>12</v>
      </c>
      <c r="B35" s="7">
        <v>0.41472000000000003</v>
      </c>
      <c r="C35" s="7">
        <v>4.9516228170091685E-5</v>
      </c>
      <c r="D35" s="3">
        <v>7.22</v>
      </c>
      <c r="E35" s="3">
        <v>1.04</v>
      </c>
      <c r="F35" s="3">
        <v>2.65</v>
      </c>
      <c r="G35" s="3">
        <v>33.71</v>
      </c>
      <c r="H35" s="3">
        <v>51.45</v>
      </c>
      <c r="I35" s="3">
        <v>0</v>
      </c>
      <c r="J35" s="3">
        <v>4.4620000000000006</v>
      </c>
    </row>
    <row r="36" spans="1:10" ht="15" x14ac:dyDescent="0.25">
      <c r="A36" s="2">
        <v>13</v>
      </c>
      <c r="B36" s="7">
        <v>0.41472000000000003</v>
      </c>
      <c r="C36" s="7">
        <v>4.9516228170091685E-5</v>
      </c>
      <c r="D36" s="3">
        <v>7.4</v>
      </c>
      <c r="E36" s="3">
        <v>1.07</v>
      </c>
      <c r="F36" s="3">
        <v>2.71</v>
      </c>
      <c r="G36" s="3">
        <v>35.81</v>
      </c>
      <c r="H36" s="3">
        <v>53.2</v>
      </c>
      <c r="I36" s="3">
        <v>0</v>
      </c>
      <c r="J36" s="3">
        <v>4.6990000000000007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3.6345280579912171</v>
      </c>
      <c r="C54" s="7">
        <f t="shared" ref="C54:J54" si="3">C24+NPV($F$18,C25:C53)</f>
        <v>4.3395090810689958E-4</v>
      </c>
      <c r="D54" s="3">
        <f t="shared" si="3"/>
        <v>54.77897905532172</v>
      </c>
      <c r="E54" s="3">
        <f t="shared" si="3"/>
        <v>7.9038110346375898</v>
      </c>
      <c r="F54" s="3">
        <f t="shared" si="3"/>
        <v>20.096846690214996</v>
      </c>
      <c r="G54" s="3">
        <f t="shared" si="3"/>
        <v>232.63802050635098</v>
      </c>
      <c r="H54" s="3">
        <f t="shared" si="3"/>
        <v>371.90461257659916</v>
      </c>
      <c r="I54" s="3">
        <f t="shared" si="3"/>
        <v>0</v>
      </c>
      <c r="J54" s="3">
        <f t="shared" si="3"/>
        <v>31.541765728652532</v>
      </c>
    </row>
    <row r="55" spans="1:10" x14ac:dyDescent="0.3">
      <c r="A55" s="4" t="s">
        <v>32</v>
      </c>
      <c r="B55" s="7">
        <f>B24+NPV($G$18,B25:B53)</f>
        <v>4.4081836586171619</v>
      </c>
      <c r="C55" s="7">
        <f t="shared" ref="C55:J55" si="4">C24+NPV($G$18,C25:C53)</f>
        <v>5.2632288738367302E-4</v>
      </c>
      <c r="D55" s="3">
        <f t="shared" si="4"/>
        <v>67.274916509809884</v>
      </c>
      <c r="E55" s="3">
        <f t="shared" si="4"/>
        <v>9.7085072943182311</v>
      </c>
      <c r="F55" s="3">
        <f t="shared" si="4"/>
        <v>24.680003292437654</v>
      </c>
      <c r="G55" s="3">
        <f t="shared" si="4"/>
        <v>290.25459686091767</v>
      </c>
      <c r="H55" s="3">
        <f t="shared" si="4"/>
        <v>458.77971741671627</v>
      </c>
      <c r="I55" s="3">
        <f t="shared" si="4"/>
        <v>0</v>
      </c>
      <c r="J55" s="3">
        <f t="shared" si="4"/>
        <v>39.191802395748347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60</v>
      </c>
      <c r="B4" s="1"/>
      <c r="C4" s="1"/>
    </row>
    <row r="6" spans="1:10" ht="15" x14ac:dyDescent="0.25">
      <c r="A6" s="2" t="s">
        <v>0</v>
      </c>
      <c r="B6" s="2"/>
      <c r="C6" s="3">
        <v>96.635558768801303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540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540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1184.3063950172952</v>
      </c>
      <c r="D13" s="16">
        <f>SUM(D54:G54)</f>
        <v>2047.1867747207434</v>
      </c>
      <c r="E13" s="16">
        <f>SUM(D54:G54)</f>
        <v>2047.1867747207434</v>
      </c>
      <c r="F13" s="41">
        <f>SUM(D54:G54)+I54+C9</f>
        <v>2047.1867747207434</v>
      </c>
      <c r="G13" s="16">
        <f>SUM(D55:G55)+J55</f>
        <v>2871.6977583290845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540</v>
      </c>
      <c r="D14" s="17">
        <f>H54+C6+C8</f>
        <v>1280.9419537860965</v>
      </c>
      <c r="E14" s="17">
        <f>C6+C8</f>
        <v>636.63555876880127</v>
      </c>
      <c r="F14" s="42">
        <f>C6+C7</f>
        <v>636.63555876880127</v>
      </c>
      <c r="G14" s="17">
        <f>C6+C7</f>
        <v>636.63555876880127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644.30639501729524</v>
      </c>
      <c r="D15" s="18">
        <f t="shared" ref="D15:G15" si="0">D13-D14</f>
        <v>766.2448209346469</v>
      </c>
      <c r="E15" s="18">
        <f t="shared" si="0"/>
        <v>1410.5512159519421</v>
      </c>
      <c r="F15" s="43">
        <f t="shared" si="0"/>
        <v>1410.5512159519421</v>
      </c>
      <c r="G15" s="18">
        <f t="shared" si="0"/>
        <v>2235.0621995602833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2.1931599907727688</v>
      </c>
      <c r="D16" s="19">
        <f t="shared" ref="D16:G16" si="1">IFERROR(D13/D14,0)</f>
        <v>1.5981885585602433</v>
      </c>
      <c r="E16" s="19">
        <f t="shared" si="1"/>
        <v>3.2156337272140871</v>
      </c>
      <c r="F16" s="44">
        <f t="shared" si="1"/>
        <v>3.2156337272140871</v>
      </c>
      <c r="G16" s="19">
        <f t="shared" si="1"/>
        <v>4.5107404366207602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91.256182321274764</v>
      </c>
      <c r="D17" s="20">
        <f t="shared" ref="D17:F17" si="2">IFERROR(D14/$B$54,0)</f>
        <v>216.4701342179147</v>
      </c>
      <c r="E17" s="20">
        <f t="shared" si="2"/>
        <v>107.58690856150437</v>
      </c>
      <c r="F17" s="45">
        <f t="shared" si="2"/>
        <v>107.58690856150437</v>
      </c>
      <c r="G17" s="20">
        <f>IFERROR(G14/$B$55,0)</f>
        <v>86.27769945056211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0.62129336400000001</v>
      </c>
      <c r="C24" s="7">
        <v>8.2565657741559941E-4</v>
      </c>
      <c r="D24" s="3">
        <v>91.71</v>
      </c>
      <c r="E24" s="3">
        <v>13.24</v>
      </c>
      <c r="F24" s="3">
        <v>33.630000000000003</v>
      </c>
      <c r="G24" s="3">
        <v>31.09</v>
      </c>
      <c r="H24" s="3">
        <v>55.38</v>
      </c>
      <c r="I24" s="3">
        <v>0</v>
      </c>
      <c r="J24" s="3">
        <v>16.966999999999999</v>
      </c>
    </row>
    <row r="25" spans="1:10" ht="15" x14ac:dyDescent="0.25">
      <c r="A25" s="2">
        <v>2</v>
      </c>
      <c r="B25" s="7">
        <v>0.62129336400000001</v>
      </c>
      <c r="C25" s="7">
        <v>8.2565657741559941E-4</v>
      </c>
      <c r="D25" s="3">
        <v>94</v>
      </c>
      <c r="E25" s="3">
        <v>13.58</v>
      </c>
      <c r="F25" s="3">
        <v>34.47</v>
      </c>
      <c r="G25" s="3">
        <v>36.700000000000003</v>
      </c>
      <c r="H25" s="3">
        <v>57.26</v>
      </c>
      <c r="I25" s="3">
        <v>0</v>
      </c>
      <c r="J25" s="3">
        <v>17.875</v>
      </c>
    </row>
    <row r="26" spans="1:10" ht="15" x14ac:dyDescent="0.25">
      <c r="A26" s="2">
        <v>3</v>
      </c>
      <c r="B26" s="7">
        <v>0.62129336400000001</v>
      </c>
      <c r="C26" s="7">
        <v>8.2565657741559941E-4</v>
      </c>
      <c r="D26" s="3">
        <v>96.35</v>
      </c>
      <c r="E26" s="3">
        <v>13.91</v>
      </c>
      <c r="F26" s="3">
        <v>35.33</v>
      </c>
      <c r="G26" s="3">
        <v>38.119999999999997</v>
      </c>
      <c r="H26" s="3">
        <v>59.21</v>
      </c>
      <c r="I26" s="3">
        <v>0</v>
      </c>
      <c r="J26" s="3">
        <v>18.370999999999999</v>
      </c>
    </row>
    <row r="27" spans="1:10" ht="15" x14ac:dyDescent="0.25">
      <c r="A27" s="2">
        <v>4</v>
      </c>
      <c r="B27" s="7">
        <v>0.62129336400000001</v>
      </c>
      <c r="C27" s="7">
        <v>8.2565657741559941E-4</v>
      </c>
      <c r="D27" s="3">
        <v>98.76</v>
      </c>
      <c r="E27" s="3">
        <v>14.26</v>
      </c>
      <c r="F27" s="3">
        <v>36.21</v>
      </c>
      <c r="G27" s="3">
        <v>39.659999999999997</v>
      </c>
      <c r="H27" s="3">
        <v>61.22</v>
      </c>
      <c r="I27" s="3">
        <v>0</v>
      </c>
      <c r="J27" s="3">
        <v>18.889000000000003</v>
      </c>
    </row>
    <row r="28" spans="1:10" ht="15" x14ac:dyDescent="0.25">
      <c r="A28" s="2">
        <v>5</v>
      </c>
      <c r="B28" s="7">
        <v>0.62129336400000001</v>
      </c>
      <c r="C28" s="7">
        <v>8.2565657741559941E-4</v>
      </c>
      <c r="D28" s="3">
        <v>101.23</v>
      </c>
      <c r="E28" s="3">
        <v>14.62</v>
      </c>
      <c r="F28" s="3">
        <v>37.119999999999997</v>
      </c>
      <c r="G28" s="3">
        <v>42.94</v>
      </c>
      <c r="H28" s="3">
        <v>63.3</v>
      </c>
      <c r="I28" s="3">
        <v>0</v>
      </c>
      <c r="J28" s="3">
        <v>19.591000000000001</v>
      </c>
    </row>
    <row r="29" spans="1:10" ht="15" x14ac:dyDescent="0.25">
      <c r="A29" s="2">
        <v>6</v>
      </c>
      <c r="B29" s="7">
        <v>0.62129336400000001</v>
      </c>
      <c r="C29" s="7">
        <v>8.2565657741559941E-4</v>
      </c>
      <c r="D29" s="3">
        <v>103.76</v>
      </c>
      <c r="E29" s="3">
        <v>14.98</v>
      </c>
      <c r="F29" s="3">
        <v>38.04</v>
      </c>
      <c r="G29" s="3">
        <v>53.24</v>
      </c>
      <c r="H29" s="3">
        <v>65.45</v>
      </c>
      <c r="I29" s="3">
        <v>0</v>
      </c>
      <c r="J29" s="3">
        <v>21.002000000000002</v>
      </c>
    </row>
    <row r="30" spans="1:10" ht="15" x14ac:dyDescent="0.25">
      <c r="A30" s="2">
        <v>7</v>
      </c>
      <c r="B30" s="7">
        <v>0.62129336400000001</v>
      </c>
      <c r="C30" s="7">
        <v>8.2565657741559941E-4</v>
      </c>
      <c r="D30" s="3">
        <v>106.35</v>
      </c>
      <c r="E30" s="3">
        <v>15.36</v>
      </c>
      <c r="F30" s="3">
        <v>39</v>
      </c>
      <c r="G30" s="3">
        <v>100.38</v>
      </c>
      <c r="H30" s="3">
        <v>67.680000000000007</v>
      </c>
      <c r="I30" s="3">
        <v>0</v>
      </c>
      <c r="J30" s="3">
        <v>26.108999999999998</v>
      </c>
    </row>
    <row r="31" spans="1:10" ht="15" x14ac:dyDescent="0.25">
      <c r="A31" s="2">
        <v>8</v>
      </c>
      <c r="B31" s="7">
        <v>0.62129336400000001</v>
      </c>
      <c r="C31" s="7">
        <v>8.2565657741559941E-4</v>
      </c>
      <c r="D31" s="3">
        <v>109.01</v>
      </c>
      <c r="E31" s="3">
        <v>15.74</v>
      </c>
      <c r="F31" s="3">
        <v>39.97</v>
      </c>
      <c r="G31" s="3">
        <v>73.17</v>
      </c>
      <c r="H31" s="3">
        <v>69.98</v>
      </c>
      <c r="I31" s="3">
        <v>0</v>
      </c>
      <c r="J31" s="3">
        <v>23.789000000000001</v>
      </c>
    </row>
    <row r="32" spans="1:10" ht="15" x14ac:dyDescent="0.25">
      <c r="A32" s="2">
        <v>9</v>
      </c>
      <c r="B32" s="7">
        <v>0.62129336400000001</v>
      </c>
      <c r="C32" s="7">
        <v>8.2565657741559941E-4</v>
      </c>
      <c r="D32" s="3">
        <v>111.74</v>
      </c>
      <c r="E32" s="3">
        <v>16.14</v>
      </c>
      <c r="F32" s="3">
        <v>40.97</v>
      </c>
      <c r="G32" s="3">
        <v>55.16</v>
      </c>
      <c r="H32" s="3">
        <v>72.36</v>
      </c>
      <c r="I32" s="3">
        <v>0</v>
      </c>
      <c r="J32" s="3">
        <v>22.401</v>
      </c>
    </row>
    <row r="33" spans="1:10" ht="15" x14ac:dyDescent="0.25">
      <c r="A33" s="2">
        <v>10</v>
      </c>
      <c r="B33" s="7">
        <v>0.62129336400000001</v>
      </c>
      <c r="C33" s="7">
        <v>8.2565657741559941E-4</v>
      </c>
      <c r="D33" s="3">
        <v>114.53</v>
      </c>
      <c r="E33" s="3">
        <v>16.54</v>
      </c>
      <c r="F33" s="3">
        <v>41.99</v>
      </c>
      <c r="G33" s="3">
        <v>55.55</v>
      </c>
      <c r="H33" s="3">
        <v>74.819999999999993</v>
      </c>
      <c r="I33" s="3">
        <v>0</v>
      </c>
      <c r="J33" s="3">
        <v>22.861000000000004</v>
      </c>
    </row>
    <row r="34" spans="1:10" ht="15" x14ac:dyDescent="0.25">
      <c r="A34" s="2">
        <v>11</v>
      </c>
      <c r="B34" s="7">
        <v>0.62129336400000001</v>
      </c>
      <c r="C34" s="7">
        <v>8.2565657741559941E-4</v>
      </c>
      <c r="D34" s="3">
        <v>117.39</v>
      </c>
      <c r="E34" s="3">
        <v>16.95</v>
      </c>
      <c r="F34" s="3">
        <v>43.04</v>
      </c>
      <c r="G34" s="3">
        <v>57.45</v>
      </c>
      <c r="H34" s="3">
        <v>77.36</v>
      </c>
      <c r="I34" s="3">
        <v>0</v>
      </c>
      <c r="J34" s="3">
        <v>23.483000000000001</v>
      </c>
    </row>
    <row r="35" spans="1:10" ht="15" x14ac:dyDescent="0.25">
      <c r="A35" s="2">
        <v>12</v>
      </c>
      <c r="B35" s="7">
        <v>0.62129336400000001</v>
      </c>
      <c r="C35" s="7">
        <v>8.2565657741559941E-4</v>
      </c>
      <c r="D35" s="3">
        <v>120.33</v>
      </c>
      <c r="E35" s="3">
        <v>17.38</v>
      </c>
      <c r="F35" s="3">
        <v>44.12</v>
      </c>
      <c r="G35" s="3">
        <v>68.11</v>
      </c>
      <c r="H35" s="3">
        <v>79.989999999999995</v>
      </c>
      <c r="I35" s="3">
        <v>0</v>
      </c>
      <c r="J35" s="3">
        <v>24.994</v>
      </c>
    </row>
    <row r="36" spans="1:10" ht="15" x14ac:dyDescent="0.25">
      <c r="A36" s="2">
        <v>13</v>
      </c>
      <c r="B36" s="7">
        <v>0.62129336400000001</v>
      </c>
      <c r="C36" s="7">
        <v>8.2565657741559941E-4</v>
      </c>
      <c r="D36" s="3">
        <v>123.34</v>
      </c>
      <c r="E36" s="3">
        <v>17.809999999999999</v>
      </c>
      <c r="F36" s="3">
        <v>45.22</v>
      </c>
      <c r="G36" s="3">
        <v>76.849999999999994</v>
      </c>
      <c r="H36" s="3">
        <v>82.71</v>
      </c>
      <c r="I36" s="3">
        <v>0</v>
      </c>
      <c r="J36" s="3">
        <v>26.322000000000003</v>
      </c>
    </row>
    <row r="37" spans="1:10" ht="15" x14ac:dyDescent="0.25">
      <c r="A37" s="2">
        <v>14</v>
      </c>
      <c r="B37" s="7">
        <v>0.62129336400000001</v>
      </c>
      <c r="C37" s="7">
        <v>8.2565657741559941E-4</v>
      </c>
      <c r="D37" s="3">
        <v>126.42</v>
      </c>
      <c r="E37" s="3">
        <v>18.260000000000002</v>
      </c>
      <c r="F37" s="3">
        <v>46.35</v>
      </c>
      <c r="G37" s="3">
        <v>88.37</v>
      </c>
      <c r="H37" s="3">
        <v>85.52</v>
      </c>
      <c r="I37" s="3">
        <v>0</v>
      </c>
      <c r="J37" s="3">
        <v>27.939999999999998</v>
      </c>
    </row>
    <row r="38" spans="1:10" ht="15" x14ac:dyDescent="0.25">
      <c r="A38" s="2">
        <v>15</v>
      </c>
      <c r="B38" s="7">
        <v>0.62129336400000001</v>
      </c>
      <c r="C38" s="7">
        <v>8.2565657741559941E-4</v>
      </c>
      <c r="D38" s="3">
        <v>129.58000000000001</v>
      </c>
      <c r="E38" s="3">
        <v>18.71</v>
      </c>
      <c r="F38" s="3">
        <v>47.51</v>
      </c>
      <c r="G38" s="3">
        <v>65.87</v>
      </c>
      <c r="H38" s="3">
        <v>88.43</v>
      </c>
      <c r="I38" s="3">
        <v>0</v>
      </c>
      <c r="J38" s="3">
        <v>26.167000000000002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5.9174073061580241</v>
      </c>
      <c r="C54" s="7">
        <f t="shared" ref="C54:J54" si="3">C24+NPV($F$18,C25:C53)</f>
        <v>7.8638313986184732E-3</v>
      </c>
      <c r="D54" s="3">
        <f t="shared" si="3"/>
        <v>1010.6359173423331</v>
      </c>
      <c r="E54" s="3">
        <f t="shared" si="3"/>
        <v>145.94305989559984</v>
      </c>
      <c r="F54" s="3">
        <f t="shared" si="3"/>
        <v>370.56403955663501</v>
      </c>
      <c r="G54" s="3">
        <f t="shared" si="3"/>
        <v>520.04375792617554</v>
      </c>
      <c r="H54" s="3">
        <f t="shared" si="3"/>
        <v>644.30639501729524</v>
      </c>
      <c r="I54" s="3">
        <f t="shared" si="3"/>
        <v>0</v>
      </c>
      <c r="J54" s="3">
        <f t="shared" si="3"/>
        <v>204.71867747207438</v>
      </c>
    </row>
    <row r="55" spans="1:10" x14ac:dyDescent="0.3">
      <c r="A55" s="4" t="s">
        <v>32</v>
      </c>
      <c r="B55" s="7">
        <f>B24+NPV($G$18,B25:B53)</f>
        <v>7.3789120806773383</v>
      </c>
      <c r="C55" s="7">
        <f t="shared" ref="C55:J55" si="4">C24+NPV($G$18,C25:C53)</f>
        <v>9.8060717313289535E-3</v>
      </c>
      <c r="D55" s="3">
        <f t="shared" si="4"/>
        <v>1281.2976995146307</v>
      </c>
      <c r="E55" s="3">
        <f t="shared" si="4"/>
        <v>185.02956215481626</v>
      </c>
      <c r="F55" s="3">
        <f t="shared" si="4"/>
        <v>469.80226677694515</v>
      </c>
      <c r="G55" s="3">
        <f t="shared" si="4"/>
        <v>674.50479730732127</v>
      </c>
      <c r="H55" s="3">
        <f t="shared" si="4"/>
        <v>821.7234369602495</v>
      </c>
      <c r="I55" s="3">
        <f t="shared" si="4"/>
        <v>0</v>
      </c>
      <c r="J55" s="3">
        <f t="shared" si="4"/>
        <v>261.06343257537134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61</v>
      </c>
      <c r="B4" s="1"/>
      <c r="C4" s="1"/>
    </row>
    <row r="6" spans="1:10" ht="15" x14ac:dyDescent="0.25">
      <c r="A6" s="2" t="s">
        <v>0</v>
      </c>
      <c r="B6" s="2"/>
      <c r="C6" s="3">
        <v>91.11201773786253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1715.0875000000001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1029.05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1757.2582949970865</v>
      </c>
      <c r="D13" s="16">
        <f>SUM(D54:G54)</f>
        <v>1628.1598152119536</v>
      </c>
      <c r="E13" s="16">
        <f>SUM(D54:G54)</f>
        <v>1628.1598152119536</v>
      </c>
      <c r="F13" s="41">
        <f>SUM(D54:G54)+I54+C9</f>
        <v>1628.1598152119536</v>
      </c>
      <c r="G13" s="16">
        <f>SUM(D55:G55)+J55</f>
        <v>2462.7865848615843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1715.0875000000001</v>
      </c>
      <c r="D14" s="17">
        <f>H54+C6+C8</f>
        <v>1848.370312734949</v>
      </c>
      <c r="E14" s="17">
        <f>C6+C8</f>
        <v>1120.1620177378625</v>
      </c>
      <c r="F14" s="42">
        <f>C6+C7</f>
        <v>1806.1995177378626</v>
      </c>
      <c r="G14" s="17">
        <f>C6+C7</f>
        <v>1806.1995177378626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42.170794997086432</v>
      </c>
      <c r="D15" s="18">
        <f t="shared" ref="D15:G15" si="0">D13-D14</f>
        <v>-220.21049752299541</v>
      </c>
      <c r="E15" s="18">
        <f t="shared" si="0"/>
        <v>507.99779747409116</v>
      </c>
      <c r="F15" s="43">
        <f t="shared" si="0"/>
        <v>-178.03970252590898</v>
      </c>
      <c r="G15" s="18">
        <f t="shared" si="0"/>
        <v>656.58706712372168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1.0245881303415052</v>
      </c>
      <c r="D16" s="19">
        <f t="shared" ref="D16:G16" si="1">IFERROR(D13/D14,0)</f>
        <v>0.88086234884547565</v>
      </c>
      <c r="E16" s="19">
        <f t="shared" si="1"/>
        <v>1.4535038587542712</v>
      </c>
      <c r="F16" s="44">
        <f t="shared" si="1"/>
        <v>0.90142855162042612</v>
      </c>
      <c r="G16" s="19">
        <f t="shared" si="1"/>
        <v>1.363518570720277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265.91585144609212</v>
      </c>
      <c r="D17" s="20">
        <f t="shared" ref="D17:F17" si="2">IFERROR(D14/$B$54,0)</f>
        <v>286.58069369556569</v>
      </c>
      <c r="E17" s="20">
        <f t="shared" si="2"/>
        <v>173.6755918892396</v>
      </c>
      <c r="F17" s="45">
        <f t="shared" si="2"/>
        <v>280.04232008033682</v>
      </c>
      <c r="G17" s="20">
        <f>IFERROR(G14/$B$55,0)</f>
        <v>210.63255332465272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0.58578118368018262</v>
      </c>
      <c r="C24" s="7">
        <v>7.7846330776492592E-4</v>
      </c>
      <c r="D24" s="3">
        <v>55.12</v>
      </c>
      <c r="E24" s="3">
        <v>7.96</v>
      </c>
      <c r="F24" s="3">
        <v>20.21</v>
      </c>
      <c r="G24" s="3">
        <v>27.33</v>
      </c>
      <c r="H24" s="3">
        <v>51.11</v>
      </c>
      <c r="I24" s="3">
        <v>0</v>
      </c>
      <c r="J24" s="3">
        <v>11.061999999999999</v>
      </c>
    </row>
    <row r="25" spans="1:10" ht="15" x14ac:dyDescent="0.25">
      <c r="A25" s="2">
        <v>2</v>
      </c>
      <c r="B25" s="7">
        <v>0.58578118368018262</v>
      </c>
      <c r="C25" s="7">
        <v>7.7846330776492592E-4</v>
      </c>
      <c r="D25" s="3">
        <v>56.5</v>
      </c>
      <c r="E25" s="3">
        <v>8.16</v>
      </c>
      <c r="F25" s="3">
        <v>20.72</v>
      </c>
      <c r="G25" s="3">
        <v>31.34</v>
      </c>
      <c r="H25" s="3">
        <v>52.84</v>
      </c>
      <c r="I25" s="3">
        <v>0</v>
      </c>
      <c r="J25" s="3">
        <v>11.672000000000001</v>
      </c>
    </row>
    <row r="26" spans="1:10" ht="15" x14ac:dyDescent="0.25">
      <c r="A26" s="2">
        <v>3</v>
      </c>
      <c r="B26" s="7">
        <v>0.58578118368018262</v>
      </c>
      <c r="C26" s="7">
        <v>7.7846330776492592E-4</v>
      </c>
      <c r="D26" s="3">
        <v>57.91</v>
      </c>
      <c r="E26" s="3">
        <v>8.36</v>
      </c>
      <c r="F26" s="3">
        <v>21.23</v>
      </c>
      <c r="G26" s="3">
        <v>32.659999999999997</v>
      </c>
      <c r="H26" s="3">
        <v>54.64</v>
      </c>
      <c r="I26" s="3">
        <v>0</v>
      </c>
      <c r="J26" s="3">
        <v>12.016</v>
      </c>
    </row>
    <row r="27" spans="1:10" ht="15" x14ac:dyDescent="0.25">
      <c r="A27" s="2">
        <v>4</v>
      </c>
      <c r="B27" s="7">
        <v>0.58578118368018262</v>
      </c>
      <c r="C27" s="7">
        <v>7.7846330776492592E-4</v>
      </c>
      <c r="D27" s="3">
        <v>59.36</v>
      </c>
      <c r="E27" s="3">
        <v>8.57</v>
      </c>
      <c r="F27" s="3">
        <v>21.76</v>
      </c>
      <c r="G27" s="3">
        <v>35.119999999999997</v>
      </c>
      <c r="H27" s="3">
        <v>56.5</v>
      </c>
      <c r="I27" s="3">
        <v>0</v>
      </c>
      <c r="J27" s="3">
        <v>12.481000000000002</v>
      </c>
    </row>
    <row r="28" spans="1:10" ht="15" x14ac:dyDescent="0.25">
      <c r="A28" s="2">
        <v>5</v>
      </c>
      <c r="B28" s="7">
        <v>0.58578118368018262</v>
      </c>
      <c r="C28" s="7">
        <v>7.7846330776492592E-4</v>
      </c>
      <c r="D28" s="3">
        <v>60.84</v>
      </c>
      <c r="E28" s="3">
        <v>8.7899999999999991</v>
      </c>
      <c r="F28" s="3">
        <v>22.31</v>
      </c>
      <c r="G28" s="3">
        <v>36.590000000000003</v>
      </c>
      <c r="H28" s="3">
        <v>58.42</v>
      </c>
      <c r="I28" s="3">
        <v>0</v>
      </c>
      <c r="J28" s="3">
        <v>12.853000000000002</v>
      </c>
    </row>
    <row r="29" spans="1:10" ht="15" x14ac:dyDescent="0.25">
      <c r="A29" s="2">
        <v>6</v>
      </c>
      <c r="B29" s="7">
        <v>0.58578118368018262</v>
      </c>
      <c r="C29" s="7">
        <v>7.7846330776492592E-4</v>
      </c>
      <c r="D29" s="3">
        <v>62.36</v>
      </c>
      <c r="E29" s="3">
        <v>9.01</v>
      </c>
      <c r="F29" s="3">
        <v>22.87</v>
      </c>
      <c r="G29" s="3">
        <v>47.09</v>
      </c>
      <c r="H29" s="3">
        <v>60.4</v>
      </c>
      <c r="I29" s="3">
        <v>0</v>
      </c>
      <c r="J29" s="3">
        <v>14.133000000000003</v>
      </c>
    </row>
    <row r="30" spans="1:10" ht="15" x14ac:dyDescent="0.25">
      <c r="A30" s="2">
        <v>7</v>
      </c>
      <c r="B30" s="7">
        <v>0.58578118368018262</v>
      </c>
      <c r="C30" s="7">
        <v>7.7846330776492592E-4</v>
      </c>
      <c r="D30" s="3">
        <v>63.92</v>
      </c>
      <c r="E30" s="3">
        <v>9.23</v>
      </c>
      <c r="F30" s="3">
        <v>23.44</v>
      </c>
      <c r="G30" s="3">
        <v>74.75</v>
      </c>
      <c r="H30" s="3">
        <v>62.46</v>
      </c>
      <c r="I30" s="3">
        <v>0</v>
      </c>
      <c r="J30" s="3">
        <v>17.134</v>
      </c>
    </row>
    <row r="31" spans="1:10" ht="15" x14ac:dyDescent="0.25">
      <c r="A31" s="2">
        <v>8</v>
      </c>
      <c r="B31" s="7">
        <v>0.58578118368018262</v>
      </c>
      <c r="C31" s="7">
        <v>7.7846330776492592E-4</v>
      </c>
      <c r="D31" s="3">
        <v>65.52</v>
      </c>
      <c r="E31" s="3">
        <v>9.4600000000000009</v>
      </c>
      <c r="F31" s="3">
        <v>24.02</v>
      </c>
      <c r="G31" s="3">
        <v>58.3</v>
      </c>
      <c r="H31" s="3">
        <v>64.58</v>
      </c>
      <c r="I31" s="3">
        <v>0</v>
      </c>
      <c r="J31" s="3">
        <v>15.729999999999999</v>
      </c>
    </row>
    <row r="32" spans="1:10" ht="15" x14ac:dyDescent="0.25">
      <c r="A32" s="2">
        <v>9</v>
      </c>
      <c r="B32" s="7">
        <v>0.58578118368018262</v>
      </c>
      <c r="C32" s="7">
        <v>7.7846330776492592E-4</v>
      </c>
      <c r="D32" s="3">
        <v>67.16</v>
      </c>
      <c r="E32" s="3">
        <v>9.6999999999999993</v>
      </c>
      <c r="F32" s="3">
        <v>24.62</v>
      </c>
      <c r="G32" s="3">
        <v>48.18</v>
      </c>
      <c r="H32" s="3">
        <v>66.78</v>
      </c>
      <c r="I32" s="3">
        <v>0</v>
      </c>
      <c r="J32" s="3">
        <v>14.966000000000001</v>
      </c>
    </row>
    <row r="33" spans="1:10" ht="15" x14ac:dyDescent="0.25">
      <c r="A33" s="2">
        <v>10</v>
      </c>
      <c r="B33" s="7">
        <v>0.58578118368018262</v>
      </c>
      <c r="C33" s="7">
        <v>7.7846330776492592E-4</v>
      </c>
      <c r="D33" s="3">
        <v>68.84</v>
      </c>
      <c r="E33" s="3">
        <v>9.94</v>
      </c>
      <c r="F33" s="3">
        <v>25.24</v>
      </c>
      <c r="G33" s="3">
        <v>49.05</v>
      </c>
      <c r="H33" s="3">
        <v>69.05</v>
      </c>
      <c r="I33" s="3">
        <v>0</v>
      </c>
      <c r="J33" s="3">
        <v>15.307</v>
      </c>
    </row>
    <row r="34" spans="1:10" ht="15" x14ac:dyDescent="0.25">
      <c r="A34" s="2">
        <v>11</v>
      </c>
      <c r="B34" s="7">
        <v>0.58578118368018262</v>
      </c>
      <c r="C34" s="7">
        <v>7.7846330776492592E-4</v>
      </c>
      <c r="D34" s="3">
        <v>70.56</v>
      </c>
      <c r="E34" s="3">
        <v>10.19</v>
      </c>
      <c r="F34" s="3">
        <v>25.87</v>
      </c>
      <c r="G34" s="3">
        <v>49.81</v>
      </c>
      <c r="H34" s="3">
        <v>71.400000000000006</v>
      </c>
      <c r="I34" s="3">
        <v>0</v>
      </c>
      <c r="J34" s="3">
        <v>15.643000000000001</v>
      </c>
    </row>
    <row r="35" spans="1:10" ht="15" x14ac:dyDescent="0.25">
      <c r="A35" s="2">
        <v>12</v>
      </c>
      <c r="B35" s="7">
        <v>0.58578118368018262</v>
      </c>
      <c r="C35" s="7">
        <v>7.7846330776492592E-4</v>
      </c>
      <c r="D35" s="3">
        <v>72.319999999999993</v>
      </c>
      <c r="E35" s="3">
        <v>10.44</v>
      </c>
      <c r="F35" s="3">
        <v>26.52</v>
      </c>
      <c r="G35" s="3">
        <v>58.17</v>
      </c>
      <c r="H35" s="3">
        <v>73.819999999999993</v>
      </c>
      <c r="I35" s="3">
        <v>0</v>
      </c>
      <c r="J35" s="3">
        <v>16.745000000000001</v>
      </c>
    </row>
    <row r="36" spans="1:10" ht="15" x14ac:dyDescent="0.25">
      <c r="A36" s="2">
        <v>13</v>
      </c>
      <c r="B36" s="7">
        <v>0.58578118368018262</v>
      </c>
      <c r="C36" s="7">
        <v>7.7846330776492592E-4</v>
      </c>
      <c r="D36" s="3">
        <v>74.13</v>
      </c>
      <c r="E36" s="3">
        <v>10.71</v>
      </c>
      <c r="F36" s="3">
        <v>27.18</v>
      </c>
      <c r="G36" s="3">
        <v>62.49</v>
      </c>
      <c r="H36" s="3">
        <v>76.33</v>
      </c>
      <c r="I36" s="3">
        <v>0</v>
      </c>
      <c r="J36" s="3">
        <v>17.451000000000004</v>
      </c>
    </row>
    <row r="37" spans="1:10" ht="15" x14ac:dyDescent="0.25">
      <c r="A37" s="2">
        <v>14</v>
      </c>
      <c r="B37" s="7">
        <v>0.58578118368018262</v>
      </c>
      <c r="C37" s="7">
        <v>7.7846330776492592E-4</v>
      </c>
      <c r="D37" s="3">
        <v>75.98</v>
      </c>
      <c r="E37" s="3">
        <v>10.97</v>
      </c>
      <c r="F37" s="3">
        <v>27.86</v>
      </c>
      <c r="G37" s="3">
        <v>70.040000000000006</v>
      </c>
      <c r="H37" s="3">
        <v>78.930000000000007</v>
      </c>
      <c r="I37" s="3">
        <v>0</v>
      </c>
      <c r="J37" s="3">
        <v>18.485000000000003</v>
      </c>
    </row>
    <row r="38" spans="1:10" ht="15" x14ac:dyDescent="0.25">
      <c r="A38" s="2">
        <v>15</v>
      </c>
      <c r="B38" s="7">
        <v>0.58578118368018262</v>
      </c>
      <c r="C38" s="7">
        <v>7.7846330776492592E-4</v>
      </c>
      <c r="D38" s="3">
        <v>77.88</v>
      </c>
      <c r="E38" s="3">
        <v>11.25</v>
      </c>
      <c r="F38" s="3">
        <v>28.56</v>
      </c>
      <c r="G38" s="3">
        <v>57.35</v>
      </c>
      <c r="H38" s="3">
        <v>81.61</v>
      </c>
      <c r="I38" s="3">
        <v>0</v>
      </c>
      <c r="J38" s="3">
        <v>17.504000000000001</v>
      </c>
    </row>
    <row r="39" spans="1:10" ht="15" x14ac:dyDescent="0.25">
      <c r="A39" s="2">
        <v>16</v>
      </c>
      <c r="B39" s="7">
        <v>0.58578118368018262</v>
      </c>
      <c r="C39" s="7">
        <v>7.7846330776492592E-4</v>
      </c>
      <c r="D39" s="3">
        <v>79.83</v>
      </c>
      <c r="E39" s="3">
        <v>11.53</v>
      </c>
      <c r="F39" s="3">
        <v>29.27</v>
      </c>
      <c r="G39" s="3">
        <v>56.29</v>
      </c>
      <c r="H39" s="3">
        <v>84.39</v>
      </c>
      <c r="I39" s="3">
        <v>0</v>
      </c>
      <c r="J39" s="3">
        <v>17.692</v>
      </c>
    </row>
    <row r="40" spans="1:10" ht="15" x14ac:dyDescent="0.25">
      <c r="A40" s="2">
        <v>17</v>
      </c>
      <c r="B40" s="7">
        <v>0.58578118368018262</v>
      </c>
      <c r="C40" s="7">
        <v>7.7846330776492592E-4</v>
      </c>
      <c r="D40" s="3">
        <v>81.819999999999993</v>
      </c>
      <c r="E40" s="3">
        <v>11.82</v>
      </c>
      <c r="F40" s="3">
        <v>30</v>
      </c>
      <c r="G40" s="3">
        <v>55.55</v>
      </c>
      <c r="H40" s="3">
        <v>87.26</v>
      </c>
      <c r="I40" s="3">
        <v>0</v>
      </c>
      <c r="J40" s="3">
        <v>17.919</v>
      </c>
    </row>
    <row r="41" spans="1:10" ht="15" x14ac:dyDescent="0.25">
      <c r="A41" s="2">
        <v>18</v>
      </c>
      <c r="B41" s="7">
        <v>0.58578118368018262</v>
      </c>
      <c r="C41" s="7">
        <v>7.7846330776492592E-4</v>
      </c>
      <c r="D41" s="3">
        <v>83.87</v>
      </c>
      <c r="E41" s="3">
        <v>12.11</v>
      </c>
      <c r="F41" s="3">
        <v>30.75</v>
      </c>
      <c r="G41" s="3">
        <v>58.74</v>
      </c>
      <c r="H41" s="3">
        <v>90.22</v>
      </c>
      <c r="I41" s="3">
        <v>0</v>
      </c>
      <c r="J41" s="3">
        <v>18.547000000000001</v>
      </c>
    </row>
    <row r="42" spans="1:10" ht="15" x14ac:dyDescent="0.25">
      <c r="A42" s="2">
        <v>19</v>
      </c>
      <c r="B42" s="7">
        <v>0.58578118368018262</v>
      </c>
      <c r="C42" s="7">
        <v>7.7846330776492592E-4</v>
      </c>
      <c r="D42" s="3">
        <v>85.97</v>
      </c>
      <c r="E42" s="3">
        <v>12.42</v>
      </c>
      <c r="F42" s="3">
        <v>31.52</v>
      </c>
      <c r="G42" s="3">
        <v>61.62</v>
      </c>
      <c r="H42" s="3">
        <v>93.29</v>
      </c>
      <c r="I42" s="3">
        <v>0</v>
      </c>
      <c r="J42" s="3">
        <v>19.153000000000002</v>
      </c>
    </row>
    <row r="43" spans="1:10" ht="15" x14ac:dyDescent="0.25">
      <c r="A43" s="2">
        <v>20</v>
      </c>
      <c r="B43" s="7">
        <v>0.58578118368018262</v>
      </c>
      <c r="C43" s="7">
        <v>7.7846330776492592E-4</v>
      </c>
      <c r="D43" s="3">
        <v>88.12</v>
      </c>
      <c r="E43" s="3">
        <v>12.73</v>
      </c>
      <c r="F43" s="3">
        <v>32.31</v>
      </c>
      <c r="G43" s="3">
        <v>59.15</v>
      </c>
      <c r="H43" s="3">
        <v>96.46</v>
      </c>
      <c r="I43" s="3">
        <v>0</v>
      </c>
      <c r="J43" s="3">
        <v>19.231000000000005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6.4497377297106784</v>
      </c>
      <c r="C54" s="7">
        <f t="shared" ref="C54:J54" si="3">C24+NPV($F$18,C25:C53)</f>
        <v>8.5712622855910244E-3</v>
      </c>
      <c r="D54" s="3">
        <f t="shared" si="3"/>
        <v>731.70809799544668</v>
      </c>
      <c r="E54" s="3">
        <f t="shared" si="3"/>
        <v>105.67264088834135</v>
      </c>
      <c r="F54" s="3">
        <f t="shared" si="3"/>
        <v>268.2877819988679</v>
      </c>
      <c r="G54" s="3">
        <f t="shared" si="3"/>
        <v>522.4912943292976</v>
      </c>
      <c r="H54" s="3">
        <f t="shared" si="3"/>
        <v>728.20829499708668</v>
      </c>
      <c r="I54" s="3">
        <f t="shared" si="3"/>
        <v>0</v>
      </c>
      <c r="J54" s="3">
        <f t="shared" si="3"/>
        <v>162.81598152119534</v>
      </c>
    </row>
    <row r="55" spans="1:10" x14ac:dyDescent="0.3">
      <c r="A55" s="4" t="s">
        <v>32</v>
      </c>
      <c r="B55" s="7">
        <f>B24+NPV($G$18,B25:B53)</f>
        <v>8.5751204608621272</v>
      </c>
      <c r="C55" s="7">
        <f t="shared" ref="C55:J55" si="4">C24+NPV($G$18,C25:C53)</f>
        <v>1.1395751219776273E-2</v>
      </c>
      <c r="D55" s="3">
        <f t="shared" si="4"/>
        <v>1001.5031748800418</v>
      </c>
      <c r="E55" s="3">
        <f t="shared" si="4"/>
        <v>144.63841683443394</v>
      </c>
      <c r="F55" s="3">
        <f t="shared" si="4"/>
        <v>367.21062068178094</v>
      </c>
      <c r="G55" s="3">
        <f t="shared" si="4"/>
        <v>725.54468293245645</v>
      </c>
      <c r="H55" s="3">
        <f t="shared" si="4"/>
        <v>1007.249190708794</v>
      </c>
      <c r="I55" s="3">
        <f t="shared" si="4"/>
        <v>0</v>
      </c>
      <c r="J55" s="3">
        <f t="shared" si="4"/>
        <v>223.88968953287133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62</v>
      </c>
      <c r="B4" s="1"/>
      <c r="C4" s="1"/>
    </row>
    <row r="6" spans="1:10" ht="15" x14ac:dyDescent="0.25">
      <c r="A6" s="2" t="s">
        <v>0</v>
      </c>
      <c r="B6" s="2"/>
      <c r="C6" s="3">
        <v>14.496266335869446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12.24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12.24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189.67841849877288</v>
      </c>
      <c r="D13" s="16">
        <f>SUM(D54:G54)</f>
        <v>57.252731559183907</v>
      </c>
      <c r="E13" s="16">
        <f>SUM(D54:G54)</f>
        <v>57.252731559183907</v>
      </c>
      <c r="F13" s="41">
        <f>SUM(D54:G54)+I54+C9</f>
        <v>166.88678905232103</v>
      </c>
      <c r="G13" s="16">
        <f>SUM(D55:G55)+J55</f>
        <v>74.431546515537306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12.24</v>
      </c>
      <c r="D14" s="17">
        <f>H54+C6+C8</f>
        <v>94.540627341505186</v>
      </c>
      <c r="E14" s="17">
        <f>C6+C8</f>
        <v>26.736266335869445</v>
      </c>
      <c r="F14" s="42">
        <f>C6+C7</f>
        <v>26.736266335869445</v>
      </c>
      <c r="G14" s="17">
        <f>C6+C7</f>
        <v>26.736266335869445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177.43841849877288</v>
      </c>
      <c r="D15" s="18">
        <f t="shared" ref="D15:G15" si="0">D13-D14</f>
        <v>-37.287895782321279</v>
      </c>
      <c r="E15" s="18">
        <f t="shared" si="0"/>
        <v>30.516465223314462</v>
      </c>
      <c r="F15" s="43">
        <f t="shared" si="0"/>
        <v>140.15052271645158</v>
      </c>
      <c r="G15" s="18">
        <f t="shared" si="0"/>
        <v>47.695280179667861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15.496602818527196</v>
      </c>
      <c r="D16" s="19">
        <f t="shared" ref="D16:G16" si="1">IFERROR(D13/D14,0)</f>
        <v>0.60558865716399612</v>
      </c>
      <c r="E16" s="19">
        <f t="shared" si="1"/>
        <v>2.141388436214577</v>
      </c>
      <c r="F16" s="44">
        <f t="shared" si="1"/>
        <v>6.2419631430894782</v>
      </c>
      <c r="G16" s="19">
        <f t="shared" si="1"/>
        <v>2.78391700548254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17.752855646051032</v>
      </c>
      <c r="D17" s="20">
        <f t="shared" ref="D17:F17" si="2">IFERROR(D14/$B$54,0)</f>
        <v>137.12141420595154</v>
      </c>
      <c r="E17" s="20">
        <f t="shared" si="2"/>
        <v>38.778192546982353</v>
      </c>
      <c r="F17" s="45">
        <f t="shared" si="2"/>
        <v>38.778192546982353</v>
      </c>
      <c r="G17" s="20">
        <f>IFERROR(G14/$B$55,0)</f>
        <v>33.408665590379712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9.3200000000000005E-2</v>
      </c>
      <c r="C24" s="7">
        <v>1.112777890010741E-5</v>
      </c>
      <c r="D24" s="3">
        <v>1.24</v>
      </c>
      <c r="E24" s="3">
        <v>0.18</v>
      </c>
      <c r="F24" s="3">
        <v>0.45</v>
      </c>
      <c r="G24" s="3">
        <v>4.09</v>
      </c>
      <c r="H24" s="3">
        <v>8</v>
      </c>
      <c r="I24" s="3">
        <v>14.82</v>
      </c>
      <c r="J24" s="3">
        <v>0.59599999999999997</v>
      </c>
    </row>
    <row r="25" spans="1:10" ht="15" x14ac:dyDescent="0.25">
      <c r="A25" s="2">
        <v>2</v>
      </c>
      <c r="B25" s="7">
        <v>9.3200000000000005E-2</v>
      </c>
      <c r="C25" s="7">
        <v>1.112777890010741E-5</v>
      </c>
      <c r="D25" s="3">
        <v>1.27</v>
      </c>
      <c r="E25" s="3">
        <v>0.18</v>
      </c>
      <c r="F25" s="3">
        <v>0.46</v>
      </c>
      <c r="G25" s="3">
        <v>4.2699999999999996</v>
      </c>
      <c r="H25" s="3">
        <v>8.2799999999999994</v>
      </c>
      <c r="I25" s="3">
        <v>14.82</v>
      </c>
      <c r="J25" s="3">
        <v>0.61799999999999999</v>
      </c>
    </row>
    <row r="26" spans="1:10" ht="15" x14ac:dyDescent="0.25">
      <c r="A26" s="2">
        <v>3</v>
      </c>
      <c r="B26" s="7">
        <v>9.3200000000000005E-2</v>
      </c>
      <c r="C26" s="7">
        <v>1.112777890010741E-5</v>
      </c>
      <c r="D26" s="3">
        <v>1.3</v>
      </c>
      <c r="E26" s="3">
        <v>0.19</v>
      </c>
      <c r="F26" s="3">
        <v>0.48</v>
      </c>
      <c r="G26" s="3">
        <v>4.5999999999999996</v>
      </c>
      <c r="H26" s="3">
        <v>8.56</v>
      </c>
      <c r="I26" s="3">
        <v>14.82</v>
      </c>
      <c r="J26" s="3">
        <v>0.65700000000000003</v>
      </c>
    </row>
    <row r="27" spans="1:10" ht="15" x14ac:dyDescent="0.25">
      <c r="A27" s="2">
        <v>4</v>
      </c>
      <c r="B27" s="7">
        <v>9.3200000000000005E-2</v>
      </c>
      <c r="C27" s="7">
        <v>1.112777890010741E-5</v>
      </c>
      <c r="D27" s="3">
        <v>1.33</v>
      </c>
      <c r="E27" s="3">
        <v>0.19</v>
      </c>
      <c r="F27" s="3">
        <v>0.49</v>
      </c>
      <c r="G27" s="3">
        <v>5.2</v>
      </c>
      <c r="H27" s="3">
        <v>8.85</v>
      </c>
      <c r="I27" s="3">
        <v>14.82</v>
      </c>
      <c r="J27" s="3">
        <v>0.72100000000000009</v>
      </c>
    </row>
    <row r="28" spans="1:10" ht="15" x14ac:dyDescent="0.25">
      <c r="A28" s="2">
        <v>5</v>
      </c>
      <c r="B28" s="7">
        <v>9.3200000000000005E-2</v>
      </c>
      <c r="C28" s="7">
        <v>1.112777890010741E-5</v>
      </c>
      <c r="D28" s="3">
        <v>1.36</v>
      </c>
      <c r="E28" s="3">
        <v>0.2</v>
      </c>
      <c r="F28" s="3">
        <v>0.5</v>
      </c>
      <c r="G28" s="3">
        <v>5.04</v>
      </c>
      <c r="H28" s="3">
        <v>9.15</v>
      </c>
      <c r="I28" s="3">
        <v>14.82</v>
      </c>
      <c r="J28" s="3">
        <v>0.71</v>
      </c>
    </row>
    <row r="29" spans="1:10" ht="15" x14ac:dyDescent="0.25">
      <c r="A29" s="2">
        <v>6</v>
      </c>
      <c r="B29" s="7">
        <v>9.3200000000000005E-2</v>
      </c>
      <c r="C29" s="7">
        <v>1.112777890010741E-5</v>
      </c>
      <c r="D29" s="3">
        <v>1.4</v>
      </c>
      <c r="E29" s="3">
        <v>0.2</v>
      </c>
      <c r="F29" s="3">
        <v>0.51</v>
      </c>
      <c r="G29" s="3">
        <v>7.01</v>
      </c>
      <c r="H29" s="3">
        <v>9.4600000000000009</v>
      </c>
      <c r="I29" s="3">
        <v>14.82</v>
      </c>
      <c r="J29" s="3">
        <v>0.91199999999999992</v>
      </c>
    </row>
    <row r="30" spans="1:10" ht="15" x14ac:dyDescent="0.25">
      <c r="A30" s="2">
        <v>7</v>
      </c>
      <c r="B30" s="7">
        <v>9.3200000000000005E-2</v>
      </c>
      <c r="C30" s="7">
        <v>1.112777890010741E-5</v>
      </c>
      <c r="D30" s="3">
        <v>1.43</v>
      </c>
      <c r="E30" s="3">
        <v>0.21</v>
      </c>
      <c r="F30" s="3">
        <v>0.53</v>
      </c>
      <c r="G30" s="3">
        <v>7.85</v>
      </c>
      <c r="H30" s="3">
        <v>9.7799999999999994</v>
      </c>
      <c r="I30" s="3">
        <v>14.82</v>
      </c>
      <c r="J30" s="3">
        <v>1.002</v>
      </c>
    </row>
    <row r="31" spans="1:10" ht="15" x14ac:dyDescent="0.25">
      <c r="A31" s="2">
        <v>8</v>
      </c>
      <c r="B31" s="7">
        <v>9.3200000000000005E-2</v>
      </c>
      <c r="C31" s="7">
        <v>1.112777890010741E-5</v>
      </c>
      <c r="D31" s="3">
        <v>1.47</v>
      </c>
      <c r="E31" s="3">
        <v>0.21</v>
      </c>
      <c r="F31" s="3">
        <v>0.54</v>
      </c>
      <c r="G31" s="3">
        <v>7.38</v>
      </c>
      <c r="H31" s="3">
        <v>10.119999999999999</v>
      </c>
      <c r="I31" s="3">
        <v>14.82</v>
      </c>
      <c r="J31" s="3">
        <v>0.96</v>
      </c>
    </row>
    <row r="32" spans="1:10" ht="15" x14ac:dyDescent="0.25">
      <c r="A32" s="2">
        <v>9</v>
      </c>
      <c r="B32" s="7">
        <v>9.3200000000000005E-2</v>
      </c>
      <c r="C32" s="7">
        <v>1.112777890010741E-5</v>
      </c>
      <c r="D32" s="3">
        <v>1.51</v>
      </c>
      <c r="E32" s="3">
        <v>0.22</v>
      </c>
      <c r="F32" s="3">
        <v>0.55000000000000004</v>
      </c>
      <c r="G32" s="3">
        <v>6.82</v>
      </c>
      <c r="H32" s="3">
        <v>10.46</v>
      </c>
      <c r="I32" s="3">
        <v>14.82</v>
      </c>
      <c r="J32" s="3">
        <v>0.91000000000000014</v>
      </c>
    </row>
    <row r="33" spans="1:10" ht="15" x14ac:dyDescent="0.25">
      <c r="A33" s="2">
        <v>10</v>
      </c>
      <c r="B33" s="7">
        <v>9.3200000000000005E-2</v>
      </c>
      <c r="C33" s="7">
        <v>1.112777890010741E-5</v>
      </c>
      <c r="D33" s="3">
        <v>1.54</v>
      </c>
      <c r="E33" s="3">
        <v>0.22</v>
      </c>
      <c r="F33" s="3">
        <v>0.56999999999999995</v>
      </c>
      <c r="G33" s="3">
        <v>6.95</v>
      </c>
      <c r="H33" s="3">
        <v>10.82</v>
      </c>
      <c r="I33" s="3">
        <v>14.82</v>
      </c>
      <c r="J33" s="3">
        <v>0.92800000000000016</v>
      </c>
    </row>
    <row r="34" spans="1:10" ht="15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0.68946654239948613</v>
      </c>
      <c r="C54" s="7">
        <f t="shared" ref="C54:J54" si="3">C24+NPV($F$18,C25:C53)</f>
        <v>8.2320077712907857E-5</v>
      </c>
      <c r="D54" s="3">
        <f t="shared" si="3"/>
        <v>10.100001980768363</v>
      </c>
      <c r="E54" s="3">
        <f t="shared" si="3"/>
        <v>1.4585209259562364</v>
      </c>
      <c r="F54" s="3">
        <f t="shared" si="3"/>
        <v>3.701857481333219</v>
      </c>
      <c r="G54" s="3">
        <f t="shared" si="3"/>
        <v>41.992351171126089</v>
      </c>
      <c r="H54" s="3">
        <f t="shared" si="3"/>
        <v>67.804361005635741</v>
      </c>
      <c r="I54" s="3">
        <f t="shared" si="3"/>
        <v>109.63405749313713</v>
      </c>
      <c r="J54" s="3">
        <f t="shared" si="3"/>
        <v>5.7252731559183907</v>
      </c>
    </row>
    <row r="55" spans="1:10" x14ac:dyDescent="0.3">
      <c r="A55" s="4" t="s">
        <v>32</v>
      </c>
      <c r="B55" s="7">
        <f>B24+NPV($G$18,B25:B53)</f>
        <v>0.80027938450700531</v>
      </c>
      <c r="C55" s="7">
        <f t="shared" ref="C55:J55" si="4">C24+NPV($G$18,C25:C53)</f>
        <v>9.5550773059098688E-5</v>
      </c>
      <c r="D55" s="3">
        <f t="shared" si="4"/>
        <v>11.809240564267228</v>
      </c>
      <c r="E55" s="3">
        <f t="shared" si="4"/>
        <v>1.7053483170291728</v>
      </c>
      <c r="F55" s="3">
        <f t="shared" si="4"/>
        <v>4.3299839789230639</v>
      </c>
      <c r="G55" s="3">
        <f t="shared" si="4"/>
        <v>49.820469426632641</v>
      </c>
      <c r="H55" s="3">
        <f t="shared" si="4"/>
        <v>79.497353621880393</v>
      </c>
      <c r="I55" s="3">
        <f t="shared" si="4"/>
        <v>127.2547261630238</v>
      </c>
      <c r="J55" s="3">
        <f t="shared" si="4"/>
        <v>6.7665042286852097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4"/>
  <sheetViews>
    <sheetView zoomScale="80" zoomScaleNormal="80" zoomScaleSheetLayoutView="7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8" width="15.88671875" customWidth="1"/>
    <col min="9" max="9" width="16" customWidth="1"/>
    <col min="10" max="10" width="14.6640625" customWidth="1"/>
    <col min="11" max="11" width="14.44140625" customWidth="1"/>
    <col min="12" max="12" width="13.109375" customWidth="1"/>
  </cols>
  <sheetData>
    <row r="1" spans="1:12" ht="18" x14ac:dyDescent="0.25">
      <c r="A1" s="10" t="s">
        <v>34</v>
      </c>
      <c r="B1" s="1"/>
      <c r="C1" s="1"/>
    </row>
    <row r="2" spans="1:12" ht="18" x14ac:dyDescent="0.25">
      <c r="A2" s="10" t="s">
        <v>35</v>
      </c>
      <c r="B2" s="1"/>
      <c r="C2" s="1"/>
    </row>
    <row r="3" spans="1:12" ht="18" x14ac:dyDescent="0.25">
      <c r="A3" s="10" t="s">
        <v>36</v>
      </c>
      <c r="B3" s="1"/>
      <c r="C3" s="1"/>
    </row>
    <row r="4" spans="1:12" ht="18" x14ac:dyDescent="0.25">
      <c r="A4" s="10" t="s">
        <v>66</v>
      </c>
      <c r="B4" s="1"/>
      <c r="C4" s="1"/>
    </row>
    <row r="6" spans="1:12" ht="15" x14ac:dyDescent="0.25">
      <c r="A6" s="14" t="s">
        <v>0</v>
      </c>
      <c r="B6" s="14"/>
      <c r="C6" s="15">
        <v>5440.3185015284544</v>
      </c>
      <c r="D6" s="14"/>
      <c r="E6" s="14"/>
      <c r="F6" s="14"/>
      <c r="G6" s="14"/>
      <c r="H6" s="14"/>
      <c r="I6" s="14"/>
      <c r="J6" s="14"/>
      <c r="K6" s="14"/>
      <c r="L6" s="14"/>
    </row>
    <row r="7" spans="1:12" ht="15" x14ac:dyDescent="0.25">
      <c r="A7" s="14" t="s">
        <v>48</v>
      </c>
      <c r="B7" s="14"/>
      <c r="C7" s="15">
        <v>4229.28</v>
      </c>
      <c r="D7" s="14"/>
      <c r="E7" s="14"/>
      <c r="F7" s="14"/>
      <c r="G7" s="14"/>
      <c r="H7" s="14"/>
      <c r="I7" s="14"/>
      <c r="J7" s="14"/>
      <c r="K7" s="14"/>
      <c r="L7" s="14"/>
    </row>
    <row r="8" spans="1:12" ht="15" x14ac:dyDescent="0.25">
      <c r="A8" s="14" t="s">
        <v>1</v>
      </c>
      <c r="B8" s="14"/>
      <c r="C8" s="15">
        <v>7352.5</v>
      </c>
      <c r="D8" s="14"/>
      <c r="E8" s="14"/>
      <c r="F8" s="14"/>
      <c r="G8" s="14"/>
      <c r="H8" s="14"/>
      <c r="I8" s="14"/>
      <c r="J8" s="14"/>
      <c r="K8" s="14"/>
      <c r="L8" s="14"/>
    </row>
    <row r="9" spans="1:12" ht="15" x14ac:dyDescent="0.25">
      <c r="A9" s="14" t="s">
        <v>2</v>
      </c>
      <c r="B9" s="14"/>
      <c r="C9" s="15">
        <v>7352.5</v>
      </c>
      <c r="D9" s="14"/>
      <c r="E9" s="14"/>
      <c r="F9" s="14"/>
      <c r="G9" s="21"/>
      <c r="H9" s="14"/>
      <c r="I9" s="14"/>
      <c r="J9" s="14"/>
      <c r="K9" s="14"/>
      <c r="L9" s="14"/>
    </row>
    <row r="10" spans="1:12" ht="15" x14ac:dyDescent="0.25">
      <c r="A10" s="14" t="s">
        <v>45</v>
      </c>
      <c r="B10" s="14"/>
      <c r="C10" s="25">
        <v>0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" x14ac:dyDescent="0.25">
      <c r="A11" s="14"/>
      <c r="B11" s="14"/>
      <c r="C11" s="21"/>
      <c r="D11" s="21" t="s">
        <v>3</v>
      </c>
      <c r="E11" s="21"/>
      <c r="F11" s="21" t="s">
        <v>4</v>
      </c>
      <c r="G11" s="21"/>
      <c r="H11" s="14"/>
      <c r="I11" s="14"/>
      <c r="J11" s="14"/>
      <c r="K11" s="14"/>
      <c r="L11" s="14"/>
    </row>
    <row r="12" spans="1:12" ht="15" x14ac:dyDescent="0.25">
      <c r="A12" s="26" t="s">
        <v>5</v>
      </c>
      <c r="B12" s="26"/>
      <c r="C12" s="22" t="s">
        <v>6</v>
      </c>
      <c r="D12" s="22" t="s">
        <v>7</v>
      </c>
      <c r="E12" s="22" t="s">
        <v>8</v>
      </c>
      <c r="F12" s="22" t="s">
        <v>9</v>
      </c>
      <c r="G12" s="22" t="s">
        <v>10</v>
      </c>
      <c r="H12" s="14"/>
      <c r="I12" s="14"/>
      <c r="J12" s="14"/>
      <c r="K12" s="14"/>
      <c r="L12" s="14"/>
    </row>
    <row r="13" spans="1:12" ht="15" x14ac:dyDescent="0.25">
      <c r="A13" s="14" t="s">
        <v>11</v>
      </c>
      <c r="B13" s="14"/>
      <c r="C13" s="16">
        <f>H53+I53+C9+C10</f>
        <v>7408.86</v>
      </c>
      <c r="D13" s="16">
        <f>SUM(D53:G53)</f>
        <v>21462.63</v>
      </c>
      <c r="E13" s="16">
        <f>SUM(D53:G53)</f>
        <v>21462.63</v>
      </c>
      <c r="F13" s="16">
        <f>SUM(D53:G53)+I53+C10</f>
        <v>21462.63</v>
      </c>
      <c r="G13" s="16">
        <f>SUM(D54:G54)+J54</f>
        <v>23608.893</v>
      </c>
      <c r="H13" s="14"/>
      <c r="I13" s="14"/>
      <c r="J13" s="14"/>
      <c r="K13" s="14"/>
      <c r="L13" s="14"/>
    </row>
    <row r="14" spans="1:12" ht="15" x14ac:dyDescent="0.25">
      <c r="A14" s="26" t="s">
        <v>12</v>
      </c>
      <c r="B14" s="26"/>
      <c r="C14" s="17">
        <f>C8</f>
        <v>7352.5</v>
      </c>
      <c r="D14" s="17">
        <f>H53+C6+C9+K53+L53</f>
        <v>95831.374476661047</v>
      </c>
      <c r="E14" s="17">
        <f>C6+C9+K53+L53</f>
        <v>95775.014476661047</v>
      </c>
      <c r="F14" s="17">
        <f>C6+C8+K53</f>
        <v>25747.327494112043</v>
      </c>
      <c r="G14" s="17">
        <f>C6+C8+K54</f>
        <v>29162.474343457892</v>
      </c>
      <c r="H14" s="14"/>
      <c r="I14" s="14"/>
      <c r="J14" s="14"/>
      <c r="K14" s="14"/>
      <c r="L14" s="14"/>
    </row>
    <row r="15" spans="1:12" ht="15" x14ac:dyDescent="0.25">
      <c r="A15" s="27" t="s">
        <v>13</v>
      </c>
      <c r="B15" s="27"/>
      <c r="C15" s="18">
        <f>C13-C14</f>
        <v>56.359999999999673</v>
      </c>
      <c r="D15" s="18">
        <f t="shared" ref="D15:G15" si="0">D13-D14</f>
        <v>-74368.744476661042</v>
      </c>
      <c r="E15" s="18">
        <f t="shared" si="0"/>
        <v>-74312.384476661042</v>
      </c>
      <c r="F15" s="18">
        <f t="shared" si="0"/>
        <v>-4284.6974941120425</v>
      </c>
      <c r="G15" s="18">
        <f t="shared" si="0"/>
        <v>-5553.5813434578922</v>
      </c>
      <c r="H15" s="14"/>
      <c r="I15" s="14"/>
      <c r="J15" s="14"/>
      <c r="K15" s="14"/>
      <c r="L15" s="14"/>
    </row>
    <row r="16" spans="1:12" ht="15" x14ac:dyDescent="0.25">
      <c r="A16" s="14" t="s">
        <v>14</v>
      </c>
      <c r="B16" s="14"/>
      <c r="C16" s="19">
        <f>IF(C14&gt;0,C13/C14,0)</f>
        <v>1.0076654199251955</v>
      </c>
      <c r="D16" s="19">
        <f>D13/D14</f>
        <v>0.22396245610801555</v>
      </c>
      <c r="E16" s="19">
        <f>E13/E14</f>
        <v>0.2240942496044219</v>
      </c>
      <c r="F16" s="19">
        <f>F13/F14</f>
        <v>0.83358670933548829</v>
      </c>
      <c r="G16" s="19">
        <f>G13/G14</f>
        <v>0.80956412415314327</v>
      </c>
      <c r="H16" s="14"/>
      <c r="I16" s="14"/>
      <c r="J16" s="14"/>
      <c r="K16" s="14"/>
      <c r="L16" s="14"/>
    </row>
    <row r="17" spans="1:12" ht="15" x14ac:dyDescent="0.25">
      <c r="A17" s="14" t="s">
        <v>44</v>
      </c>
      <c r="B17" s="14"/>
      <c r="C17" s="20">
        <f>IFERROR(C14/C53/1000,0)</f>
        <v>57.698027625396094</v>
      </c>
      <c r="D17" s="20">
        <f>IFERROR(D14/D53/1000,0)</f>
        <v>6.7687801803706805E-3</v>
      </c>
      <c r="E17" s="20">
        <f>IFERROR(E14/E53/1000,0)</f>
        <v>4.6841993933729675E-2</v>
      </c>
      <c r="F17" s="20">
        <f>IFERROR(F14/F53/1000,0)</f>
        <v>4.9598408629501003E-3</v>
      </c>
      <c r="G17" s="20">
        <f>IFERROR(G14/G53/1000,0)</f>
        <v>0.42276709688979258</v>
      </c>
      <c r="H17" s="14"/>
      <c r="I17" s="14"/>
      <c r="J17" s="14"/>
      <c r="K17" s="14"/>
      <c r="L17" s="14"/>
    </row>
    <row r="18" spans="1:12" ht="15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15" x14ac:dyDescent="0.25">
      <c r="A19" s="14"/>
      <c r="B19" s="14"/>
      <c r="C19" s="14"/>
      <c r="D19" s="21" t="s">
        <v>16</v>
      </c>
      <c r="E19" s="21" t="s">
        <v>16</v>
      </c>
      <c r="F19" s="21" t="s">
        <v>16</v>
      </c>
      <c r="G19" s="21"/>
      <c r="H19" s="21"/>
      <c r="I19" s="21"/>
      <c r="J19" s="21"/>
      <c r="K19" s="34" t="s">
        <v>49</v>
      </c>
      <c r="L19" s="35"/>
    </row>
    <row r="20" spans="1:12" ht="15" x14ac:dyDescent="0.25">
      <c r="A20" s="14"/>
      <c r="B20" s="21" t="s">
        <v>17</v>
      </c>
      <c r="C20" s="21" t="s">
        <v>17</v>
      </c>
      <c r="D20" s="21" t="s">
        <v>18</v>
      </c>
      <c r="E20" s="21" t="s">
        <v>19</v>
      </c>
      <c r="F20" s="21" t="s">
        <v>20</v>
      </c>
      <c r="G20" s="21" t="s">
        <v>16</v>
      </c>
      <c r="H20" s="21"/>
      <c r="I20" s="21"/>
      <c r="J20" s="21"/>
      <c r="K20" s="34" t="s">
        <v>40</v>
      </c>
      <c r="L20" s="34" t="s">
        <v>49</v>
      </c>
    </row>
    <row r="21" spans="1:12" ht="15" x14ac:dyDescent="0.25">
      <c r="A21" s="14"/>
      <c r="B21" s="21" t="s">
        <v>21</v>
      </c>
      <c r="C21" s="21" t="s">
        <v>22</v>
      </c>
      <c r="D21" s="21" t="s">
        <v>23</v>
      </c>
      <c r="E21" s="21" t="s">
        <v>23</v>
      </c>
      <c r="F21" s="21" t="s">
        <v>23</v>
      </c>
      <c r="G21" s="21" t="s">
        <v>21</v>
      </c>
      <c r="H21" s="21" t="s">
        <v>24</v>
      </c>
      <c r="I21" s="21" t="s">
        <v>46</v>
      </c>
      <c r="J21" s="21"/>
      <c r="K21" s="36" t="s">
        <v>41</v>
      </c>
      <c r="L21" s="36" t="s">
        <v>40</v>
      </c>
    </row>
    <row r="22" spans="1:12" ht="15" x14ac:dyDescent="0.25">
      <c r="A22" s="13" t="s">
        <v>25</v>
      </c>
      <c r="B22" s="13" t="s">
        <v>26</v>
      </c>
      <c r="C22" s="13" t="s">
        <v>27</v>
      </c>
      <c r="D22" s="22" t="s">
        <v>28</v>
      </c>
      <c r="E22" s="22" t="s">
        <v>28</v>
      </c>
      <c r="F22" s="22" t="s">
        <v>28</v>
      </c>
      <c r="G22" s="22" t="s">
        <v>28</v>
      </c>
      <c r="H22" s="22" t="s">
        <v>29</v>
      </c>
      <c r="I22" s="22" t="s">
        <v>47</v>
      </c>
      <c r="J22" s="22" t="s">
        <v>30</v>
      </c>
      <c r="K22" s="37" t="s">
        <v>42</v>
      </c>
      <c r="L22" s="37" t="s">
        <v>43</v>
      </c>
    </row>
    <row r="23" spans="1:12" ht="15" x14ac:dyDescent="0.25">
      <c r="A23" s="14">
        <v>1</v>
      </c>
      <c r="B23" s="28">
        <v>0.62540777032727224</v>
      </c>
      <c r="C23" s="28">
        <v>0.12743069915207567</v>
      </c>
      <c r="D23" s="15">
        <v>14157.85</v>
      </c>
      <c r="E23" s="15">
        <v>2044.64</v>
      </c>
      <c r="F23" s="15">
        <v>5191.16</v>
      </c>
      <c r="G23" s="15">
        <v>68.98</v>
      </c>
      <c r="H23" s="15">
        <v>56.36</v>
      </c>
      <c r="I23" s="15">
        <v>0</v>
      </c>
      <c r="J23" s="15">
        <v>2146.2630000000004</v>
      </c>
      <c r="K23" s="3">
        <v>1211.0385015284546</v>
      </c>
      <c r="L23" s="3">
        <v>7352.5</v>
      </c>
    </row>
    <row r="24" spans="1:12" ht="15" x14ac:dyDescent="0.25">
      <c r="A24" s="14">
        <v>2</v>
      </c>
      <c r="B24" s="28">
        <v>0</v>
      </c>
      <c r="C24" s="28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3">
        <v>1235.2592715590238</v>
      </c>
      <c r="L24" s="3">
        <v>7352.5</v>
      </c>
    </row>
    <row r="25" spans="1:12" ht="15" x14ac:dyDescent="0.25">
      <c r="A25" s="14">
        <v>3</v>
      </c>
      <c r="B25" s="28">
        <v>0</v>
      </c>
      <c r="C25" s="28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3">
        <v>1259.9644569902043</v>
      </c>
      <c r="L25" s="3">
        <v>7352.5</v>
      </c>
    </row>
    <row r="26" spans="1:12" ht="15" x14ac:dyDescent="0.25">
      <c r="A26" s="14">
        <v>4</v>
      </c>
      <c r="B26" s="28">
        <v>0</v>
      </c>
      <c r="C26" s="28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3">
        <v>1285.1637461300083</v>
      </c>
      <c r="L26" s="3">
        <v>7352.5</v>
      </c>
    </row>
    <row r="27" spans="1:12" ht="15" x14ac:dyDescent="0.25">
      <c r="A27" s="14">
        <v>5</v>
      </c>
      <c r="B27" s="28">
        <v>0</v>
      </c>
      <c r="C27" s="28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3">
        <v>1310.8670210526086</v>
      </c>
      <c r="L27" s="3">
        <v>7352.5</v>
      </c>
    </row>
    <row r="28" spans="1:12" ht="15" x14ac:dyDescent="0.25">
      <c r="A28" s="14">
        <v>6</v>
      </c>
      <c r="B28" s="28">
        <v>0</v>
      </c>
      <c r="C28" s="28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3">
        <v>1337.0843614736607</v>
      </c>
      <c r="L28" s="3">
        <v>7352.5</v>
      </c>
    </row>
    <row r="29" spans="1:12" ht="15" x14ac:dyDescent="0.25">
      <c r="A29" s="14">
        <v>7</v>
      </c>
      <c r="B29" s="28">
        <v>0</v>
      </c>
      <c r="C29" s="28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3">
        <v>1363.8260487031339</v>
      </c>
      <c r="L29" s="3">
        <v>7352.5</v>
      </c>
    </row>
    <row r="30" spans="1:12" ht="15" x14ac:dyDescent="0.25">
      <c r="A30" s="14">
        <v>8</v>
      </c>
      <c r="B30" s="28">
        <v>0</v>
      </c>
      <c r="C30" s="28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3">
        <v>1391.1025696771967</v>
      </c>
      <c r="L30" s="3">
        <v>7352.5</v>
      </c>
    </row>
    <row r="31" spans="1:12" ht="15" x14ac:dyDescent="0.25">
      <c r="A31" s="14">
        <v>9</v>
      </c>
      <c r="B31" s="28">
        <v>0</v>
      </c>
      <c r="C31" s="28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3">
        <v>1418.9246210707406</v>
      </c>
      <c r="L31" s="3">
        <v>7352.5</v>
      </c>
    </row>
    <row r="32" spans="1:12" ht="15" x14ac:dyDescent="0.25">
      <c r="A32" s="14">
        <v>10</v>
      </c>
      <c r="B32" s="28">
        <v>0</v>
      </c>
      <c r="C32" s="28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3">
        <v>1447.3031134921555</v>
      </c>
      <c r="L32" s="3">
        <v>7352.5</v>
      </c>
    </row>
    <row r="33" spans="1:12" ht="15" x14ac:dyDescent="0.25">
      <c r="A33" s="14">
        <v>11</v>
      </c>
      <c r="B33" s="28">
        <v>0</v>
      </c>
      <c r="C33" s="28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3">
        <v>1476.2491757619987</v>
      </c>
      <c r="L33" s="3">
        <v>7352.5</v>
      </c>
    </row>
    <row r="34" spans="1:12" ht="15" x14ac:dyDescent="0.25">
      <c r="A34" s="14">
        <v>12</v>
      </c>
      <c r="B34" s="28">
        <v>0</v>
      </c>
      <c r="C34" s="28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3">
        <v>1505.7741592772386</v>
      </c>
      <c r="L34" s="3">
        <v>7352.5</v>
      </c>
    </row>
    <row r="35" spans="1:12" ht="15" x14ac:dyDescent="0.25">
      <c r="A35" s="14">
        <v>13</v>
      </c>
      <c r="B35" s="28">
        <v>0</v>
      </c>
      <c r="C35" s="28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3">
        <v>1535.8896424627833</v>
      </c>
      <c r="L35" s="3">
        <v>7352.5</v>
      </c>
    </row>
    <row r="36" spans="1:12" ht="15" x14ac:dyDescent="0.25">
      <c r="A36" s="14">
        <v>14</v>
      </c>
      <c r="B36" s="28">
        <v>0</v>
      </c>
      <c r="C36" s="28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3">
        <v>1566.6074353120389</v>
      </c>
      <c r="L36" s="3">
        <v>7352.5</v>
      </c>
    </row>
    <row r="37" spans="1:12" ht="15" x14ac:dyDescent="0.25">
      <c r="A37" s="14">
        <v>15</v>
      </c>
      <c r="B37" s="28">
        <v>0</v>
      </c>
      <c r="C37" s="28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3">
        <v>1597.9395840182797</v>
      </c>
      <c r="L37" s="3">
        <v>7352.5</v>
      </c>
    </row>
    <row r="38" spans="1:12" ht="15" x14ac:dyDescent="0.25">
      <c r="A38" s="14">
        <v>16</v>
      </c>
      <c r="B38" s="28">
        <v>0</v>
      </c>
      <c r="C38" s="28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3">
        <v>0</v>
      </c>
      <c r="L38" s="3">
        <v>0</v>
      </c>
    </row>
    <row r="39" spans="1:12" ht="15" x14ac:dyDescent="0.25">
      <c r="A39" s="14">
        <v>17</v>
      </c>
      <c r="B39" s="28">
        <v>0</v>
      </c>
      <c r="C39" s="28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3">
        <v>0</v>
      </c>
      <c r="L39" s="3">
        <v>0</v>
      </c>
    </row>
    <row r="40" spans="1:12" ht="15" x14ac:dyDescent="0.25">
      <c r="A40" s="14">
        <v>18</v>
      </c>
      <c r="B40" s="28">
        <v>0</v>
      </c>
      <c r="C40" s="28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3">
        <v>0</v>
      </c>
      <c r="L40" s="3">
        <v>0</v>
      </c>
    </row>
    <row r="41" spans="1:12" ht="15" x14ac:dyDescent="0.25">
      <c r="A41" s="14">
        <v>19</v>
      </c>
      <c r="B41" s="28">
        <v>0</v>
      </c>
      <c r="C41" s="28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3">
        <v>0</v>
      </c>
      <c r="L41" s="3">
        <v>0</v>
      </c>
    </row>
    <row r="42" spans="1:12" ht="15" x14ac:dyDescent="0.25">
      <c r="A42" s="14">
        <v>20</v>
      </c>
      <c r="B42" s="28">
        <v>0</v>
      </c>
      <c r="C42" s="28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3">
        <v>0</v>
      </c>
      <c r="L42" s="3">
        <v>0</v>
      </c>
    </row>
    <row r="43" spans="1:12" ht="15" x14ac:dyDescent="0.25">
      <c r="A43" s="14">
        <v>21</v>
      </c>
      <c r="B43" s="28">
        <v>0</v>
      </c>
      <c r="C43" s="28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3">
        <v>0</v>
      </c>
      <c r="L43" s="3">
        <v>0</v>
      </c>
    </row>
    <row r="44" spans="1:12" ht="15" x14ac:dyDescent="0.25">
      <c r="A44" s="14">
        <v>22</v>
      </c>
      <c r="B44" s="28">
        <v>0</v>
      </c>
      <c r="C44" s="28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3">
        <v>0</v>
      </c>
      <c r="L44" s="3">
        <v>0</v>
      </c>
    </row>
    <row r="45" spans="1:12" ht="15" x14ac:dyDescent="0.25">
      <c r="A45" s="14">
        <v>23</v>
      </c>
      <c r="B45" s="28">
        <v>0</v>
      </c>
      <c r="C45" s="28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3">
        <v>0</v>
      </c>
      <c r="L45" s="3">
        <v>0</v>
      </c>
    </row>
    <row r="46" spans="1:12" ht="15" x14ac:dyDescent="0.25">
      <c r="A46" s="14">
        <v>24</v>
      </c>
      <c r="B46" s="28">
        <v>0</v>
      </c>
      <c r="C46" s="28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3">
        <v>0</v>
      </c>
      <c r="L46" s="3">
        <v>0</v>
      </c>
    </row>
    <row r="47" spans="1:12" x14ac:dyDescent="0.3">
      <c r="A47" s="14">
        <v>25</v>
      </c>
      <c r="B47" s="28">
        <v>0</v>
      </c>
      <c r="C47" s="28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3">
        <v>0</v>
      </c>
      <c r="L47" s="3">
        <v>0</v>
      </c>
    </row>
    <row r="48" spans="1:12" x14ac:dyDescent="0.3">
      <c r="A48" s="14">
        <v>26</v>
      </c>
      <c r="B48" s="28">
        <v>0</v>
      </c>
      <c r="C48" s="28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3">
        <v>0</v>
      </c>
      <c r="L48" s="3">
        <v>0</v>
      </c>
    </row>
    <row r="49" spans="1:12" x14ac:dyDescent="0.3">
      <c r="A49" s="14">
        <v>27</v>
      </c>
      <c r="B49" s="28">
        <v>0</v>
      </c>
      <c r="C49" s="28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3">
        <v>0</v>
      </c>
      <c r="L49" s="3">
        <v>0</v>
      </c>
    </row>
    <row r="50" spans="1:12" x14ac:dyDescent="0.3">
      <c r="A50" s="14">
        <v>28</v>
      </c>
      <c r="B50" s="28">
        <v>0</v>
      </c>
      <c r="C50" s="28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3">
        <v>0</v>
      </c>
      <c r="L50" s="3">
        <v>0</v>
      </c>
    </row>
    <row r="51" spans="1:12" x14ac:dyDescent="0.3">
      <c r="A51" s="14">
        <v>29</v>
      </c>
      <c r="B51" s="28">
        <v>0</v>
      </c>
      <c r="C51" s="28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3">
        <v>0</v>
      </c>
      <c r="L51" s="3">
        <v>0</v>
      </c>
    </row>
    <row r="52" spans="1:12" x14ac:dyDescent="0.3">
      <c r="A52" s="26">
        <v>30</v>
      </c>
      <c r="B52" s="28">
        <v>0</v>
      </c>
      <c r="C52" s="29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9">
        <v>0</v>
      </c>
      <c r="L52" s="9">
        <v>0</v>
      </c>
    </row>
    <row r="53" spans="1:12" x14ac:dyDescent="0.3">
      <c r="A53" s="12" t="s">
        <v>31</v>
      </c>
      <c r="B53" s="31">
        <v>0.62540777032727224</v>
      </c>
      <c r="C53" s="31">
        <v>0.12743069915207567</v>
      </c>
      <c r="D53" s="32">
        <v>14157.85</v>
      </c>
      <c r="E53" s="32">
        <v>2044.64</v>
      </c>
      <c r="F53" s="32">
        <v>5191.16</v>
      </c>
      <c r="G53" s="32">
        <v>68.98</v>
      </c>
      <c r="H53" s="32">
        <v>56.36</v>
      </c>
      <c r="I53" s="32">
        <v>0</v>
      </c>
      <c r="J53" s="32">
        <v>2146.2630000000004</v>
      </c>
      <c r="K53" s="38">
        <v>12954.508992583589</v>
      </c>
      <c r="L53" s="38">
        <v>70027.686982548999</v>
      </c>
    </row>
    <row r="54" spans="1:12" x14ac:dyDescent="0.3">
      <c r="A54" s="12" t="s">
        <v>32</v>
      </c>
      <c r="B54" s="33">
        <v>0.62540777032727224</v>
      </c>
      <c r="C54" s="33">
        <v>0.12743069915207567</v>
      </c>
      <c r="D54" s="15">
        <v>14157.85</v>
      </c>
      <c r="E54" s="15">
        <v>2044.64</v>
      </c>
      <c r="F54" s="15">
        <v>5191.16</v>
      </c>
      <c r="G54" s="15">
        <v>68.98</v>
      </c>
      <c r="H54" s="15">
        <v>56.36</v>
      </c>
      <c r="I54" s="15">
        <v>0</v>
      </c>
      <c r="J54" s="15">
        <v>2146.2630000000004</v>
      </c>
      <c r="K54" s="3">
        <v>16369.655841929438</v>
      </c>
      <c r="L54" s="3">
        <v>87323.403430364211</v>
      </c>
    </row>
  </sheetData>
  <pageMargins left="0.7" right="0.7" top="0.75" bottom="0.75" header="0.3" footer="0.3"/>
  <pageSetup scale="51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63</v>
      </c>
      <c r="B4" s="1"/>
      <c r="C4" s="1"/>
    </row>
    <row r="6" spans="1:10" ht="15" x14ac:dyDescent="0.25">
      <c r="A6" s="2" t="s">
        <v>0</v>
      </c>
      <c r="B6" s="2"/>
      <c r="C6" s="3">
        <v>471.79665714106329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460.5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250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1805.7876725268679</v>
      </c>
      <c r="D13" s="16">
        <f>SUM(D54:G54)</f>
        <v>1196.235222743167</v>
      </c>
      <c r="E13" s="16">
        <f>SUM(D54:G54)</f>
        <v>1196.235222743167</v>
      </c>
      <c r="F13" s="41">
        <f>SUM(D54:G54)+I54+C9</f>
        <v>1196.235222743167</v>
      </c>
      <c r="G13" s="16">
        <f>SUM(D55:G55)+J55</f>
        <v>1415.7451493635831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460.5</v>
      </c>
      <c r="D14" s="17">
        <f>H54+C6+C8</f>
        <v>2277.5843296679313</v>
      </c>
      <c r="E14" s="17">
        <f>C6+C8</f>
        <v>721.79665714106329</v>
      </c>
      <c r="F14" s="42">
        <f>C6+C7</f>
        <v>932.29665714106329</v>
      </c>
      <c r="G14" s="17">
        <f>C6+C7</f>
        <v>932.29665714106329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1345.2876725268679</v>
      </c>
      <c r="D15" s="18">
        <f t="shared" ref="D15:G15" si="0">D13-D14</f>
        <v>-1081.3491069247643</v>
      </c>
      <c r="E15" s="18">
        <f t="shared" si="0"/>
        <v>474.43856560210372</v>
      </c>
      <c r="F15" s="43">
        <f t="shared" si="0"/>
        <v>263.93856560210372</v>
      </c>
      <c r="G15" s="18">
        <f t="shared" si="0"/>
        <v>483.4484922225198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3.9213630239454242</v>
      </c>
      <c r="D16" s="19">
        <f t="shared" ref="D16:G16" si="1">IFERROR(D13/D14,0)</f>
        <v>0.52522104545633952</v>
      </c>
      <c r="E16" s="19">
        <f t="shared" si="1"/>
        <v>1.6573022483663047</v>
      </c>
      <c r="F16" s="44">
        <f t="shared" si="1"/>
        <v>1.283105772803568</v>
      </c>
      <c r="G16" s="19">
        <f t="shared" si="1"/>
        <v>1.518556500787035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27.080798964775578</v>
      </c>
      <c r="D17" s="20">
        <f t="shared" ref="D17:F17" si="2">IFERROR(D14/$B$54,0)</f>
        <v>133.93876950501715</v>
      </c>
      <c r="E17" s="20">
        <f t="shared" si="2"/>
        <v>42.446971043396701</v>
      </c>
      <c r="F17" s="45">
        <f t="shared" si="2"/>
        <v>54.825924750422239</v>
      </c>
      <c r="G17" s="20">
        <f>IFERROR(G14/$B$55,0)</f>
        <v>51.146494884526902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3.9049999999999998</v>
      </c>
      <c r="C24" s="7">
        <v>4.6624438417295527E-4</v>
      </c>
      <c r="D24" s="3">
        <v>51.8</v>
      </c>
      <c r="E24" s="3">
        <v>7.48</v>
      </c>
      <c r="F24" s="3">
        <v>18.989999999999998</v>
      </c>
      <c r="G24" s="3">
        <v>171.47</v>
      </c>
      <c r="H24" s="3">
        <v>335.39</v>
      </c>
      <c r="I24" s="3">
        <v>0</v>
      </c>
      <c r="J24" s="3">
        <v>24.974000000000004</v>
      </c>
    </row>
    <row r="25" spans="1:10" ht="15" x14ac:dyDescent="0.25">
      <c r="A25" s="2">
        <v>2</v>
      </c>
      <c r="B25" s="7">
        <v>3.9049999999999998</v>
      </c>
      <c r="C25" s="7">
        <v>4.6624438417295527E-4</v>
      </c>
      <c r="D25" s="3">
        <v>53.1</v>
      </c>
      <c r="E25" s="3">
        <v>7.67</v>
      </c>
      <c r="F25" s="3">
        <v>19.47</v>
      </c>
      <c r="G25" s="3">
        <v>178.91</v>
      </c>
      <c r="H25" s="3">
        <v>346.8</v>
      </c>
      <c r="I25" s="3">
        <v>0</v>
      </c>
      <c r="J25" s="3">
        <v>25.914999999999999</v>
      </c>
    </row>
    <row r="26" spans="1:10" ht="15" x14ac:dyDescent="0.25">
      <c r="A26" s="2">
        <v>3</v>
      </c>
      <c r="B26" s="7">
        <v>3.9049999999999998</v>
      </c>
      <c r="C26" s="7">
        <v>4.6624438417295527E-4</v>
      </c>
      <c r="D26" s="3">
        <v>54.43</v>
      </c>
      <c r="E26" s="3">
        <v>7.86</v>
      </c>
      <c r="F26" s="3">
        <v>19.96</v>
      </c>
      <c r="G26" s="3">
        <v>192.83</v>
      </c>
      <c r="H26" s="3">
        <v>358.59</v>
      </c>
      <c r="I26" s="3">
        <v>0</v>
      </c>
      <c r="J26" s="3">
        <v>27.508000000000006</v>
      </c>
    </row>
    <row r="27" spans="1:10" ht="15" x14ac:dyDescent="0.25">
      <c r="A27" s="2">
        <v>4</v>
      </c>
      <c r="B27" s="7">
        <v>3.9049999999999998</v>
      </c>
      <c r="C27" s="7">
        <v>4.6624438417295527E-4</v>
      </c>
      <c r="D27" s="3">
        <v>55.79</v>
      </c>
      <c r="E27" s="3">
        <v>8.06</v>
      </c>
      <c r="F27" s="3">
        <v>20.45</v>
      </c>
      <c r="G27" s="3">
        <v>217.69</v>
      </c>
      <c r="H27" s="3">
        <v>370.78</v>
      </c>
      <c r="I27" s="3">
        <v>0</v>
      </c>
      <c r="J27" s="3">
        <v>30.199000000000002</v>
      </c>
    </row>
    <row r="28" spans="1:10" ht="15" x14ac:dyDescent="0.25">
      <c r="A28" s="2">
        <v>5</v>
      </c>
      <c r="B28" s="7">
        <v>3.9049999999999998</v>
      </c>
      <c r="C28" s="7">
        <v>4.6624438417295527E-4</v>
      </c>
      <c r="D28" s="3">
        <v>57.18</v>
      </c>
      <c r="E28" s="3">
        <v>8.26</v>
      </c>
      <c r="F28" s="3">
        <v>20.97</v>
      </c>
      <c r="G28" s="3">
        <v>211.1</v>
      </c>
      <c r="H28" s="3">
        <v>383.39</v>
      </c>
      <c r="I28" s="3">
        <v>0</v>
      </c>
      <c r="J28" s="3">
        <v>29.751000000000001</v>
      </c>
    </row>
    <row r="29" spans="1:10" ht="15" x14ac:dyDescent="0.25">
      <c r="A29" s="2">
        <v>6</v>
      </c>
      <c r="B29" s="7">
        <v>0</v>
      </c>
      <c r="C29" s="7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5" x14ac:dyDescent="0.25">
      <c r="A30" s="2">
        <v>7</v>
      </c>
      <c r="B30" s="7">
        <v>0</v>
      </c>
      <c r="C30" s="7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5" x14ac:dyDescent="0.25">
      <c r="A31" s="2">
        <v>8</v>
      </c>
      <c r="B31" s="7">
        <v>0</v>
      </c>
      <c r="C31" s="7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5" x14ac:dyDescent="0.25">
      <c r="A32" s="2">
        <v>9</v>
      </c>
      <c r="B32" s="7">
        <v>0</v>
      </c>
      <c r="C32" s="7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5" x14ac:dyDescent="0.25">
      <c r="A33" s="2">
        <v>10</v>
      </c>
      <c r="B33" s="7">
        <v>0</v>
      </c>
      <c r="C33" s="7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5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17.004668163556754</v>
      </c>
      <c r="C54" s="7">
        <f t="shared" ref="C54:J54" si="3">C24+NPV($F$18,C25:C53)</f>
        <v>2.03030244199308E-3</v>
      </c>
      <c r="D54" s="3">
        <f t="shared" si="3"/>
        <v>236.31369903151648</v>
      </c>
      <c r="E54" s="3">
        <f t="shared" si="3"/>
        <v>34.131815052133774</v>
      </c>
      <c r="F54" s="3">
        <f t="shared" si="3"/>
        <v>86.64493968041414</v>
      </c>
      <c r="G54" s="3">
        <f t="shared" si="3"/>
        <v>839.14476897910254</v>
      </c>
      <c r="H54" s="3">
        <f t="shared" si="3"/>
        <v>1555.7876725268679</v>
      </c>
      <c r="I54" s="3">
        <f t="shared" si="3"/>
        <v>0</v>
      </c>
      <c r="J54" s="3">
        <f t="shared" si="3"/>
        <v>119.62352227431671</v>
      </c>
    </row>
    <row r="55" spans="1:10" x14ac:dyDescent="0.3">
      <c r="A55" s="4" t="s">
        <v>32</v>
      </c>
      <c r="B55" s="7">
        <f>B24+NPV($G$18,B25:B53)</f>
        <v>18.227967708166574</v>
      </c>
      <c r="C55" s="7">
        <f t="shared" ref="C55:J55" si="4">C24+NPV($G$18,C25:C53)</f>
        <v>2.1763604555233395E-3</v>
      </c>
      <c r="D55" s="3">
        <f t="shared" si="4"/>
        <v>253.77241185027304</v>
      </c>
      <c r="E55" s="3">
        <f t="shared" si="4"/>
        <v>36.65370452022475</v>
      </c>
      <c r="F55" s="3">
        <f t="shared" si="4"/>
        <v>93.046501996956749</v>
      </c>
      <c r="G55" s="3">
        <f t="shared" si="4"/>
        <v>903.56842650853014</v>
      </c>
      <c r="H55" s="3">
        <f t="shared" si="4"/>
        <v>1671.7981709171922</v>
      </c>
      <c r="I55" s="3">
        <f t="shared" si="4"/>
        <v>0</v>
      </c>
      <c r="J55" s="3">
        <f t="shared" si="4"/>
        <v>128.70410448759847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64</v>
      </c>
      <c r="B4" s="1"/>
      <c r="C4" s="1"/>
    </row>
    <row r="6" spans="1:10" ht="15" x14ac:dyDescent="0.25">
      <c r="A6" s="2" t="s">
        <v>0</v>
      </c>
      <c r="B6" s="2"/>
      <c r="C6" s="3">
        <v>1243.2234576137109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961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500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4754.3981914432552</v>
      </c>
      <c r="D13" s="16">
        <f>SUM(D54:G54)</f>
        <v>13161.20081602288</v>
      </c>
      <c r="E13" s="16">
        <f>SUM(D54:G54)</f>
        <v>13161.20081602288</v>
      </c>
      <c r="F13" s="41">
        <f>SUM(D54:G54)+I54+C9</f>
        <v>13161.20081602288</v>
      </c>
      <c r="G13" s="16">
        <f>SUM(D55:G55)+J55</f>
        <v>15557.875061704128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961</v>
      </c>
      <c r="D14" s="17">
        <f>H54+C6+C8</f>
        <v>5997.6216490569659</v>
      </c>
      <c r="E14" s="17">
        <f>C6+C8</f>
        <v>1743.2234576137109</v>
      </c>
      <c r="F14" s="42">
        <f>C6+C7</f>
        <v>2204.2234576137107</v>
      </c>
      <c r="G14" s="17">
        <f>C6+C7</f>
        <v>2204.2234576137107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3793.3981914432552</v>
      </c>
      <c r="D15" s="18">
        <f t="shared" ref="D15:G15" si="0">D13-D14</f>
        <v>7163.5791669659138</v>
      </c>
      <c r="E15" s="18">
        <f t="shared" si="0"/>
        <v>11417.977358409169</v>
      </c>
      <c r="F15" s="43">
        <f t="shared" si="0"/>
        <v>10956.977358409169</v>
      </c>
      <c r="G15" s="18">
        <f t="shared" si="0"/>
        <v>13353.651604090417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4.9473446320949588</v>
      </c>
      <c r="D16" s="19">
        <f t="shared" ref="D16:G16" si="1">IFERROR(D13/D14,0)</f>
        <v>2.1944033128685732</v>
      </c>
      <c r="E16" s="19">
        <f t="shared" si="1"/>
        <v>7.5499218178483991</v>
      </c>
      <c r="F16" s="44">
        <f t="shared" si="1"/>
        <v>5.970901348754893</v>
      </c>
      <c r="G16" s="19">
        <f t="shared" si="1"/>
        <v>7.0582113659869412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21.446720391830858</v>
      </c>
      <c r="D17" s="20">
        <f t="shared" ref="D17:F17" si="2">IFERROR(D14/$B$54,0)</f>
        <v>133.84944279221256</v>
      </c>
      <c r="E17" s="20">
        <f t="shared" si="2"/>
        <v>38.903669173696017</v>
      </c>
      <c r="F17" s="45">
        <f t="shared" si="2"/>
        <v>49.191846177477515</v>
      </c>
      <c r="G17" s="20">
        <f>IFERROR(G14/$B$55,0)</f>
        <v>45.890525701664721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10.29</v>
      </c>
      <c r="C24" s="7">
        <v>1.2285927562457645E-3</v>
      </c>
      <c r="D24" s="3">
        <v>1518.88</v>
      </c>
      <c r="E24" s="3">
        <v>219.35</v>
      </c>
      <c r="F24" s="3">
        <v>556.91999999999996</v>
      </c>
      <c r="G24" s="3">
        <v>514.91</v>
      </c>
      <c r="H24" s="3">
        <v>917.16</v>
      </c>
      <c r="I24" s="3">
        <v>0</v>
      </c>
      <c r="J24" s="3">
        <v>281.00600000000003</v>
      </c>
    </row>
    <row r="25" spans="1:10" ht="15" x14ac:dyDescent="0.25">
      <c r="A25" s="2">
        <v>2</v>
      </c>
      <c r="B25" s="7">
        <v>10.29</v>
      </c>
      <c r="C25" s="7">
        <v>1.2285927562457645E-3</v>
      </c>
      <c r="D25" s="3">
        <v>1556.85</v>
      </c>
      <c r="E25" s="3">
        <v>224.84</v>
      </c>
      <c r="F25" s="3">
        <v>570.84</v>
      </c>
      <c r="G25" s="3">
        <v>607.79999999999995</v>
      </c>
      <c r="H25" s="3">
        <v>948.34</v>
      </c>
      <c r="I25" s="3">
        <v>0</v>
      </c>
      <c r="J25" s="3">
        <v>296.03300000000002</v>
      </c>
    </row>
    <row r="26" spans="1:10" ht="15" x14ac:dyDescent="0.25">
      <c r="A26" s="2">
        <v>3</v>
      </c>
      <c r="B26" s="7">
        <v>10.29</v>
      </c>
      <c r="C26" s="7">
        <v>1.2285927562457645E-3</v>
      </c>
      <c r="D26" s="3">
        <v>1595.77</v>
      </c>
      <c r="E26" s="3">
        <v>230.46</v>
      </c>
      <c r="F26" s="3">
        <v>585.11</v>
      </c>
      <c r="G26" s="3">
        <v>631.38</v>
      </c>
      <c r="H26" s="3">
        <v>980.58</v>
      </c>
      <c r="I26" s="3">
        <v>0</v>
      </c>
      <c r="J26" s="3">
        <v>304.27200000000005</v>
      </c>
    </row>
    <row r="27" spans="1:10" ht="15" x14ac:dyDescent="0.25">
      <c r="A27" s="2">
        <v>4</v>
      </c>
      <c r="B27" s="7">
        <v>10.29</v>
      </c>
      <c r="C27" s="7">
        <v>1.2285927562457645E-3</v>
      </c>
      <c r="D27" s="3">
        <v>1635.67</v>
      </c>
      <c r="E27" s="3">
        <v>236.22</v>
      </c>
      <c r="F27" s="3">
        <v>599.74</v>
      </c>
      <c r="G27" s="3">
        <v>656.82</v>
      </c>
      <c r="H27" s="3">
        <v>1013.92</v>
      </c>
      <c r="I27" s="3">
        <v>0</v>
      </c>
      <c r="J27" s="3">
        <v>312.84500000000003</v>
      </c>
    </row>
    <row r="28" spans="1:10" ht="15" x14ac:dyDescent="0.25">
      <c r="A28" s="2">
        <v>5</v>
      </c>
      <c r="B28" s="7">
        <v>10.29</v>
      </c>
      <c r="C28" s="7">
        <v>1.2285927562457645E-3</v>
      </c>
      <c r="D28" s="3">
        <v>1676.56</v>
      </c>
      <c r="E28" s="3">
        <v>242.12</v>
      </c>
      <c r="F28" s="3">
        <v>614.73</v>
      </c>
      <c r="G28" s="3">
        <v>711.26</v>
      </c>
      <c r="H28" s="3">
        <v>1048.4000000000001</v>
      </c>
      <c r="I28" s="3">
        <v>0</v>
      </c>
      <c r="J28" s="3">
        <v>324.46700000000004</v>
      </c>
    </row>
    <row r="29" spans="1:10" ht="15" x14ac:dyDescent="0.25">
      <c r="A29" s="2">
        <v>6</v>
      </c>
      <c r="B29" s="7">
        <v>0</v>
      </c>
      <c r="C29" s="7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5" x14ac:dyDescent="0.25">
      <c r="A30" s="2">
        <v>7</v>
      </c>
      <c r="B30" s="7">
        <v>0</v>
      </c>
      <c r="C30" s="7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ht="15" x14ac:dyDescent="0.25">
      <c r="A31" s="2">
        <v>8</v>
      </c>
      <c r="B31" s="7">
        <v>0</v>
      </c>
      <c r="C31" s="7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15" x14ac:dyDescent="0.25">
      <c r="A32" s="2">
        <v>9</v>
      </c>
      <c r="B32" s="7">
        <v>0</v>
      </c>
      <c r="C32" s="7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15" x14ac:dyDescent="0.25">
      <c r="A33" s="2">
        <v>10</v>
      </c>
      <c r="B33" s="7">
        <v>0</v>
      </c>
      <c r="C33" s="7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5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44.808715852240454</v>
      </c>
      <c r="C54" s="7">
        <f t="shared" ref="C54:J54" si="3">C24+NPV($F$18,C25:C53)</f>
        <v>5.3500159098870161E-3</v>
      </c>
      <c r="D54" s="3">
        <f t="shared" si="3"/>
        <v>6928.6376501211516</v>
      </c>
      <c r="E54" s="3">
        <f t="shared" si="3"/>
        <v>1000.6165911626688</v>
      </c>
      <c r="F54" s="3">
        <f t="shared" si="3"/>
        <v>2540.4771640063905</v>
      </c>
      <c r="G54" s="3">
        <f t="shared" si="3"/>
        <v>2691.4694107326691</v>
      </c>
      <c r="H54" s="3">
        <f t="shared" si="3"/>
        <v>4254.3981914432552</v>
      </c>
      <c r="I54" s="3">
        <f t="shared" si="3"/>
        <v>0</v>
      </c>
      <c r="J54" s="3">
        <f t="shared" si="3"/>
        <v>1316.1200816022881</v>
      </c>
    </row>
    <row r="55" spans="1:10" x14ac:dyDescent="0.3">
      <c r="A55" s="4" t="s">
        <v>32</v>
      </c>
      <c r="B55" s="7">
        <f>B24+NPV($G$18,B25:B53)</f>
        <v>48.032211963389003</v>
      </c>
      <c r="C55" s="7">
        <f t="shared" ref="C55:J55" si="4">C24+NPV($G$18,C25:C53)</f>
        <v>5.7348909314558685E-3</v>
      </c>
      <c r="D55" s="3">
        <f t="shared" si="4"/>
        <v>7440.5142142732075</v>
      </c>
      <c r="E55" s="3">
        <f t="shared" si="4"/>
        <v>1074.5403535821786</v>
      </c>
      <c r="F55" s="3">
        <f t="shared" si="4"/>
        <v>2728.1631295399234</v>
      </c>
      <c r="G55" s="3">
        <f t="shared" si="4"/>
        <v>2900.3050859720797</v>
      </c>
      <c r="H55" s="3">
        <f t="shared" si="4"/>
        <v>4571.6349187526848</v>
      </c>
      <c r="I55" s="3">
        <f t="shared" si="4"/>
        <v>0</v>
      </c>
      <c r="J55" s="3">
        <f t="shared" si="4"/>
        <v>1414.3522783367391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65</v>
      </c>
      <c r="B4" s="1"/>
      <c r="C4" s="1"/>
    </row>
    <row r="6" spans="1:10" ht="15" x14ac:dyDescent="0.25">
      <c r="A6" s="2" t="s">
        <v>0</v>
      </c>
      <c r="B6" s="2"/>
      <c r="C6" s="3">
        <v>1.361128144574886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37.302999999999997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27.5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1012.6047921416174</v>
      </c>
      <c r="D13" s="16">
        <f>SUM(D54:G54)</f>
        <v>3598.5621622858225</v>
      </c>
      <c r="E13" s="16">
        <f>SUM(D54:G54)</f>
        <v>3598.5621622858225</v>
      </c>
      <c r="F13" s="41">
        <f>SUM(D54:G54)+I54+C9</f>
        <v>3598.5621622858225</v>
      </c>
      <c r="G13" s="16">
        <f>SUM(D55:G55)+J55</f>
        <v>5047.9018997713747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37.302999999999997</v>
      </c>
      <c r="D14" s="17">
        <f>H54+C6+C8</f>
        <v>1013.9659202861923</v>
      </c>
      <c r="E14" s="17">
        <f>C6+C8</f>
        <v>28.861128144574884</v>
      </c>
      <c r="F14" s="42">
        <f>C6+C7</f>
        <v>38.664128144574882</v>
      </c>
      <c r="G14" s="17">
        <f>C6+C7</f>
        <v>38.664128144574882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975.3017921416174</v>
      </c>
      <c r="D15" s="18">
        <f t="shared" ref="D15:G15" si="0">D13-D14</f>
        <v>2584.5962419996304</v>
      </c>
      <c r="E15" s="18">
        <f t="shared" si="0"/>
        <v>3569.7010341412474</v>
      </c>
      <c r="F15" s="43">
        <f t="shared" si="0"/>
        <v>3559.8980341412475</v>
      </c>
      <c r="G15" s="18">
        <f t="shared" si="0"/>
        <v>5009.2377716268002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27.145398282755206</v>
      </c>
      <c r="D16" s="19">
        <f t="shared" ref="D16:G16" si="1">IFERROR(D13/D14,0)</f>
        <v>3.5489971509793219</v>
      </c>
      <c r="E16" s="19">
        <f t="shared" si="1"/>
        <v>124.68542962906513</v>
      </c>
      <c r="F16" s="44">
        <f t="shared" si="1"/>
        <v>93.072373152444953</v>
      </c>
      <c r="G16" s="19">
        <f t="shared" si="1"/>
        <v>130.55775836703216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3.5862428440249983</v>
      </c>
      <c r="D17" s="20">
        <f t="shared" ref="D17:F17" si="2">IFERROR(D14/$B$54,0)</f>
        <v>97.480846733817089</v>
      </c>
      <c r="E17" s="20">
        <f t="shared" si="2"/>
        <v>2.7746565766552331</v>
      </c>
      <c r="F17" s="45">
        <f t="shared" si="2"/>
        <v>3.7170992381027586</v>
      </c>
      <c r="G17" s="20">
        <f>IFERROR(G14/$B$55,0)</f>
        <v>2.980871698805311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1.092117376</v>
      </c>
      <c r="C24" s="7">
        <v>1.3867734519836857E-3</v>
      </c>
      <c r="D24" s="3">
        <v>161.19999999999999</v>
      </c>
      <c r="E24" s="3">
        <v>23.28</v>
      </c>
      <c r="F24" s="3">
        <v>59.11</v>
      </c>
      <c r="G24" s="3">
        <v>54.65</v>
      </c>
      <c r="H24" s="3">
        <v>84.67</v>
      </c>
      <c r="I24" s="3">
        <v>0</v>
      </c>
      <c r="J24" s="3">
        <v>29.823999999999998</v>
      </c>
    </row>
    <row r="25" spans="1:10" ht="15" x14ac:dyDescent="0.25">
      <c r="A25" s="2">
        <v>2</v>
      </c>
      <c r="B25" s="7">
        <v>1.092117376</v>
      </c>
      <c r="C25" s="7">
        <v>1.3867734519836857E-3</v>
      </c>
      <c r="D25" s="3">
        <v>165.23</v>
      </c>
      <c r="E25" s="3">
        <v>23.86</v>
      </c>
      <c r="F25" s="3">
        <v>60.59</v>
      </c>
      <c r="G25" s="3">
        <v>64.510000000000005</v>
      </c>
      <c r="H25" s="3">
        <v>87.55</v>
      </c>
      <c r="I25" s="3">
        <v>0</v>
      </c>
      <c r="J25" s="3">
        <v>31.419</v>
      </c>
    </row>
    <row r="26" spans="1:10" ht="15" x14ac:dyDescent="0.25">
      <c r="A26" s="2">
        <v>3</v>
      </c>
      <c r="B26" s="7">
        <v>1.092117376</v>
      </c>
      <c r="C26" s="7">
        <v>1.3867734519836857E-3</v>
      </c>
      <c r="D26" s="3">
        <v>169.37</v>
      </c>
      <c r="E26" s="3">
        <v>24.46</v>
      </c>
      <c r="F26" s="3">
        <v>62.1</v>
      </c>
      <c r="G26" s="3">
        <v>67.010000000000005</v>
      </c>
      <c r="H26" s="3">
        <v>90.52</v>
      </c>
      <c r="I26" s="3">
        <v>0</v>
      </c>
      <c r="J26" s="3">
        <v>32.294000000000004</v>
      </c>
    </row>
    <row r="27" spans="1:10" ht="15" x14ac:dyDescent="0.25">
      <c r="A27" s="2">
        <v>4</v>
      </c>
      <c r="B27" s="7">
        <v>1.092117376</v>
      </c>
      <c r="C27" s="7">
        <v>1.3867734519836857E-3</v>
      </c>
      <c r="D27" s="3">
        <v>173.6</v>
      </c>
      <c r="E27" s="3">
        <v>25.07</v>
      </c>
      <c r="F27" s="3">
        <v>63.65</v>
      </c>
      <c r="G27" s="3">
        <v>69.709999999999994</v>
      </c>
      <c r="H27" s="3">
        <v>93.6</v>
      </c>
      <c r="I27" s="3">
        <v>0</v>
      </c>
      <c r="J27" s="3">
        <v>33.202999999999996</v>
      </c>
    </row>
    <row r="28" spans="1:10" ht="15" x14ac:dyDescent="0.25">
      <c r="A28" s="2">
        <v>5</v>
      </c>
      <c r="B28" s="7">
        <v>1.092117376</v>
      </c>
      <c r="C28" s="7">
        <v>1.3867734519836857E-3</v>
      </c>
      <c r="D28" s="3">
        <v>177.94</v>
      </c>
      <c r="E28" s="3">
        <v>25.7</v>
      </c>
      <c r="F28" s="3">
        <v>65.239999999999995</v>
      </c>
      <c r="G28" s="3">
        <v>75.489999999999995</v>
      </c>
      <c r="H28" s="3">
        <v>96.78</v>
      </c>
      <c r="I28" s="3">
        <v>0</v>
      </c>
      <c r="J28" s="3">
        <v>34.437000000000005</v>
      </c>
    </row>
    <row r="29" spans="1:10" ht="15" x14ac:dyDescent="0.25">
      <c r="A29" s="2">
        <v>6</v>
      </c>
      <c r="B29" s="7">
        <v>1.092117376</v>
      </c>
      <c r="C29" s="7">
        <v>1.3867734519836857E-3</v>
      </c>
      <c r="D29" s="3">
        <v>182.39</v>
      </c>
      <c r="E29" s="3">
        <v>26.34</v>
      </c>
      <c r="F29" s="3">
        <v>66.88</v>
      </c>
      <c r="G29" s="3">
        <v>93.58</v>
      </c>
      <c r="H29" s="3">
        <v>100.07</v>
      </c>
      <c r="I29" s="3">
        <v>0</v>
      </c>
      <c r="J29" s="3">
        <v>36.919000000000004</v>
      </c>
    </row>
    <row r="30" spans="1:10" ht="15" x14ac:dyDescent="0.25">
      <c r="A30" s="2">
        <v>7</v>
      </c>
      <c r="B30" s="7">
        <v>1.092117376</v>
      </c>
      <c r="C30" s="7">
        <v>1.3867734519836857E-3</v>
      </c>
      <c r="D30" s="3">
        <v>186.95</v>
      </c>
      <c r="E30" s="3">
        <v>27</v>
      </c>
      <c r="F30" s="3">
        <v>68.55</v>
      </c>
      <c r="G30" s="3">
        <v>176.45</v>
      </c>
      <c r="H30" s="3">
        <v>103.48</v>
      </c>
      <c r="I30" s="3">
        <v>0</v>
      </c>
      <c r="J30" s="3">
        <v>45.895000000000003</v>
      </c>
    </row>
    <row r="31" spans="1:10" ht="15" x14ac:dyDescent="0.25">
      <c r="A31" s="2">
        <v>8</v>
      </c>
      <c r="B31" s="7">
        <v>1.092117376</v>
      </c>
      <c r="C31" s="7">
        <v>1.3867734519836857E-3</v>
      </c>
      <c r="D31" s="3">
        <v>191.62</v>
      </c>
      <c r="E31" s="3">
        <v>27.67</v>
      </c>
      <c r="F31" s="3">
        <v>70.260000000000005</v>
      </c>
      <c r="G31" s="3">
        <v>128.61000000000001</v>
      </c>
      <c r="H31" s="3">
        <v>107</v>
      </c>
      <c r="I31" s="3">
        <v>0</v>
      </c>
      <c r="J31" s="3">
        <v>41.816000000000003</v>
      </c>
    </row>
    <row r="32" spans="1:10" ht="15" x14ac:dyDescent="0.25">
      <c r="A32" s="2">
        <v>9</v>
      </c>
      <c r="B32" s="7">
        <v>1.092117376</v>
      </c>
      <c r="C32" s="7">
        <v>1.3867734519836857E-3</v>
      </c>
      <c r="D32" s="3">
        <v>196.41</v>
      </c>
      <c r="E32" s="3">
        <v>28.37</v>
      </c>
      <c r="F32" s="3">
        <v>72.02</v>
      </c>
      <c r="G32" s="3">
        <v>96.96</v>
      </c>
      <c r="H32" s="3">
        <v>110.63</v>
      </c>
      <c r="I32" s="3">
        <v>0</v>
      </c>
      <c r="J32" s="3">
        <v>39.376000000000005</v>
      </c>
    </row>
    <row r="33" spans="1:10" ht="15" x14ac:dyDescent="0.25">
      <c r="A33" s="2">
        <v>10</v>
      </c>
      <c r="B33" s="7">
        <v>1.092117376</v>
      </c>
      <c r="C33" s="7">
        <v>1.3867734519836857E-3</v>
      </c>
      <c r="D33" s="3">
        <v>201.32</v>
      </c>
      <c r="E33" s="3">
        <v>29.07</v>
      </c>
      <c r="F33" s="3">
        <v>73.819999999999993</v>
      </c>
      <c r="G33" s="3">
        <v>97.64</v>
      </c>
      <c r="H33" s="3">
        <v>114.39</v>
      </c>
      <c r="I33" s="3">
        <v>0</v>
      </c>
      <c r="J33" s="3">
        <v>40.185000000000002</v>
      </c>
    </row>
    <row r="34" spans="1:10" ht="15" x14ac:dyDescent="0.25">
      <c r="A34" s="2">
        <v>11</v>
      </c>
      <c r="B34" s="7">
        <v>1.092117376</v>
      </c>
      <c r="C34" s="7">
        <v>1.3867734519836857E-3</v>
      </c>
      <c r="D34" s="3">
        <v>206.36</v>
      </c>
      <c r="E34" s="3">
        <v>29.8</v>
      </c>
      <c r="F34" s="3">
        <v>75.66</v>
      </c>
      <c r="G34" s="3">
        <v>100.99</v>
      </c>
      <c r="H34" s="3">
        <v>118.28</v>
      </c>
      <c r="I34" s="3">
        <v>0</v>
      </c>
      <c r="J34" s="3">
        <v>41.281000000000006</v>
      </c>
    </row>
    <row r="35" spans="1:10" ht="15" x14ac:dyDescent="0.25">
      <c r="A35" s="2">
        <v>12</v>
      </c>
      <c r="B35" s="7">
        <v>1.092117376</v>
      </c>
      <c r="C35" s="7">
        <v>1.3867734519836857E-3</v>
      </c>
      <c r="D35" s="3">
        <v>211.51</v>
      </c>
      <c r="E35" s="3">
        <v>30.55</v>
      </c>
      <c r="F35" s="3">
        <v>77.55</v>
      </c>
      <c r="G35" s="3">
        <v>119.72</v>
      </c>
      <c r="H35" s="3">
        <v>122.31</v>
      </c>
      <c r="I35" s="3">
        <v>0</v>
      </c>
      <c r="J35" s="3">
        <v>43.933000000000007</v>
      </c>
    </row>
    <row r="36" spans="1:10" ht="15" x14ac:dyDescent="0.25">
      <c r="A36" s="2">
        <v>13</v>
      </c>
      <c r="B36" s="7">
        <v>1.092117376</v>
      </c>
      <c r="C36" s="7">
        <v>1.3867734519836857E-3</v>
      </c>
      <c r="D36" s="3">
        <v>216.8</v>
      </c>
      <c r="E36" s="3">
        <v>31.31</v>
      </c>
      <c r="F36" s="3">
        <v>79.489999999999995</v>
      </c>
      <c r="G36" s="3">
        <v>135.08000000000001</v>
      </c>
      <c r="H36" s="3">
        <v>126.46</v>
      </c>
      <c r="I36" s="3">
        <v>0</v>
      </c>
      <c r="J36" s="3">
        <v>46.268000000000008</v>
      </c>
    </row>
    <row r="37" spans="1:10" ht="15" x14ac:dyDescent="0.25">
      <c r="A37" s="2">
        <v>14</v>
      </c>
      <c r="B37" s="7">
        <v>1.092117376</v>
      </c>
      <c r="C37" s="7">
        <v>1.3867734519836857E-3</v>
      </c>
      <c r="D37" s="3">
        <v>222.22</v>
      </c>
      <c r="E37" s="3">
        <v>32.090000000000003</v>
      </c>
      <c r="F37" s="3">
        <v>81.48</v>
      </c>
      <c r="G37" s="3">
        <v>155.35</v>
      </c>
      <c r="H37" s="3">
        <v>130.76</v>
      </c>
      <c r="I37" s="3">
        <v>0</v>
      </c>
      <c r="J37" s="3">
        <v>49.114000000000004</v>
      </c>
    </row>
    <row r="38" spans="1:10" ht="15" x14ac:dyDescent="0.25">
      <c r="A38" s="2">
        <v>15</v>
      </c>
      <c r="B38" s="7">
        <v>1.092117376</v>
      </c>
      <c r="C38" s="7">
        <v>1.3867734519836857E-3</v>
      </c>
      <c r="D38" s="3">
        <v>227.78</v>
      </c>
      <c r="E38" s="3">
        <v>32.9</v>
      </c>
      <c r="F38" s="3">
        <v>83.52</v>
      </c>
      <c r="G38" s="3">
        <v>115.79</v>
      </c>
      <c r="H38" s="3">
        <v>135.21</v>
      </c>
      <c r="I38" s="3">
        <v>0</v>
      </c>
      <c r="J38" s="3">
        <v>45.999000000000002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10.401693812272121</v>
      </c>
      <c r="C54" s="7">
        <f t="shared" ref="C54:J54" si="3">C24+NPV($F$18,C25:C53)</f>
        <v>1.3208097546579053E-2</v>
      </c>
      <c r="D54" s="3">
        <f t="shared" si="3"/>
        <v>1776.4923825080243</v>
      </c>
      <c r="E54" s="3">
        <f t="shared" si="3"/>
        <v>256.55655816634118</v>
      </c>
      <c r="F54" s="3">
        <f t="shared" si="3"/>
        <v>651.38156736810072</v>
      </c>
      <c r="G54" s="3">
        <f t="shared" si="3"/>
        <v>914.13165424335637</v>
      </c>
      <c r="H54" s="3">
        <f t="shared" si="3"/>
        <v>985.10479214161739</v>
      </c>
      <c r="I54" s="3">
        <f t="shared" si="3"/>
        <v>0</v>
      </c>
      <c r="J54" s="3">
        <f t="shared" si="3"/>
        <v>359.85621622858235</v>
      </c>
    </row>
    <row r="55" spans="1:10" x14ac:dyDescent="0.3">
      <c r="A55" s="4" t="s">
        <v>32</v>
      </c>
      <c r="B55" s="7">
        <f>B24+NPV($G$18,B25:B53)</f>
        <v>12.970745490344616</v>
      </c>
      <c r="C55" s="7">
        <f t="shared" ref="C55:J55" si="4">C24+NPV($G$18,C25:C53)</f>
        <v>1.647028597267463E-2</v>
      </c>
      <c r="D55" s="3">
        <f t="shared" si="4"/>
        <v>2252.2623338250073</v>
      </c>
      <c r="E55" s="3">
        <f t="shared" si="4"/>
        <v>325.26698625042582</v>
      </c>
      <c r="F55" s="3">
        <f t="shared" si="4"/>
        <v>825.82875529983357</v>
      </c>
      <c r="G55" s="3">
        <f t="shared" si="4"/>
        <v>1185.6436516896197</v>
      </c>
      <c r="H55" s="3">
        <f t="shared" si="4"/>
        <v>1256.3687813425581</v>
      </c>
      <c r="I55" s="3">
        <f t="shared" si="4"/>
        <v>0</v>
      </c>
      <c r="J55" s="3">
        <f t="shared" si="4"/>
        <v>458.90017270648872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74</v>
      </c>
      <c r="B4" s="1"/>
      <c r="C4" s="1"/>
    </row>
    <row r="6" spans="1:10" ht="15" x14ac:dyDescent="0.25">
      <c r="A6" s="2" t="s">
        <v>0</v>
      </c>
      <c r="B6" s="2"/>
      <c r="C6" s="3">
        <v>14.885252990233452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1242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1242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9295.4221669746457</v>
      </c>
      <c r="D13" s="16">
        <f>SUM(D54:G54)</f>
        <v>10048.092388165212</v>
      </c>
      <c r="E13" s="16">
        <f>SUM(D54:G54)</f>
        <v>10048.092388165212</v>
      </c>
      <c r="F13" s="41">
        <f>SUM(D54:G54)+I54+C9</f>
        <v>10048.092388165212</v>
      </c>
      <c r="G13" s="16">
        <f>SUM(D55:G55)+J55</f>
        <v>13721.372451384943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1242</v>
      </c>
      <c r="D14" s="17">
        <f>H54+C6+C8</f>
        <v>9310.30741996488</v>
      </c>
      <c r="E14" s="17">
        <f>C6+C8</f>
        <v>1256.8852529902335</v>
      </c>
      <c r="F14" s="42">
        <f>C6+C7</f>
        <v>1256.8852529902335</v>
      </c>
      <c r="G14" s="17">
        <f>C6+C7</f>
        <v>1256.8852529902335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8053.4221669746457</v>
      </c>
      <c r="D15" s="18">
        <f t="shared" ref="D15:G15" si="0">D13-D14</f>
        <v>737.78496820033251</v>
      </c>
      <c r="E15" s="18">
        <f t="shared" si="0"/>
        <v>8791.2071351749782</v>
      </c>
      <c r="F15" s="43">
        <f t="shared" si="0"/>
        <v>8791.2071351749782</v>
      </c>
      <c r="G15" s="18">
        <f t="shared" si="0"/>
        <v>12464.487198394709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7.4842368494159786</v>
      </c>
      <c r="D16" s="19">
        <f t="shared" ref="D16:G16" si="1">IFERROR(D13/D14,0)</f>
        <v>1.0792438890490594</v>
      </c>
      <c r="E16" s="19">
        <f t="shared" si="1"/>
        <v>7.9944389229326811</v>
      </c>
      <c r="F16" s="44">
        <f t="shared" si="1"/>
        <v>7.9944389229326811</v>
      </c>
      <c r="G16" s="19">
        <f t="shared" si="1"/>
        <v>10.916965107785828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11.865936685207782</v>
      </c>
      <c r="D17" s="20">
        <f t="shared" ref="D17:F17" si="2">IFERROR(D14/$B$54,0)</f>
        <v>88.949692725542249</v>
      </c>
      <c r="E17" s="20">
        <f t="shared" si="2"/>
        <v>12.008148818481059</v>
      </c>
      <c r="F17" s="45">
        <f t="shared" si="2"/>
        <v>12.008148818481059</v>
      </c>
      <c r="G17" s="20">
        <f>IFERROR(G14/$B$55,0)</f>
        <v>9.9006659398112582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11.94336</v>
      </c>
      <c r="C24" s="7">
        <v>1.7918218691995958E-3</v>
      </c>
      <c r="D24" s="3">
        <v>199.07</v>
      </c>
      <c r="E24" s="3">
        <v>28.75</v>
      </c>
      <c r="F24" s="3">
        <v>72.989999999999995</v>
      </c>
      <c r="G24" s="3">
        <v>555.99</v>
      </c>
      <c r="H24" s="3">
        <v>771.32</v>
      </c>
      <c r="I24" s="3">
        <v>0</v>
      </c>
      <c r="J24" s="3">
        <v>85.68</v>
      </c>
    </row>
    <row r="25" spans="1:10" ht="15" x14ac:dyDescent="0.25">
      <c r="A25" s="2">
        <v>2</v>
      </c>
      <c r="B25" s="7">
        <v>11.94336</v>
      </c>
      <c r="C25" s="7">
        <v>1.7918218691995958E-3</v>
      </c>
      <c r="D25" s="3">
        <v>204.04</v>
      </c>
      <c r="E25" s="3">
        <v>29.47</v>
      </c>
      <c r="F25" s="3">
        <v>74.819999999999993</v>
      </c>
      <c r="G25" s="3">
        <v>577.67999999999995</v>
      </c>
      <c r="H25" s="3">
        <v>797.54</v>
      </c>
      <c r="I25" s="3">
        <v>0</v>
      </c>
      <c r="J25" s="3">
        <v>88.600999999999999</v>
      </c>
    </row>
    <row r="26" spans="1:10" ht="15" x14ac:dyDescent="0.25">
      <c r="A26" s="2">
        <v>3</v>
      </c>
      <c r="B26" s="7">
        <v>11.94336</v>
      </c>
      <c r="C26" s="7">
        <v>1.7918218691995958E-3</v>
      </c>
      <c r="D26" s="3">
        <v>209.15</v>
      </c>
      <c r="E26" s="3">
        <v>30.2</v>
      </c>
      <c r="F26" s="3">
        <v>76.69</v>
      </c>
      <c r="G26" s="3">
        <v>621.24</v>
      </c>
      <c r="H26" s="3">
        <v>824.66</v>
      </c>
      <c r="I26" s="3">
        <v>0</v>
      </c>
      <c r="J26" s="3">
        <v>93.728000000000009</v>
      </c>
    </row>
    <row r="27" spans="1:10" ht="15" x14ac:dyDescent="0.25">
      <c r="A27" s="2">
        <v>4</v>
      </c>
      <c r="B27" s="7">
        <v>11.94336</v>
      </c>
      <c r="C27" s="7">
        <v>1.7918218691995958E-3</v>
      </c>
      <c r="D27" s="3">
        <v>214.37</v>
      </c>
      <c r="E27" s="3">
        <v>30.96</v>
      </c>
      <c r="F27" s="3">
        <v>78.599999999999994</v>
      </c>
      <c r="G27" s="3">
        <v>703.42</v>
      </c>
      <c r="H27" s="3">
        <v>852.69</v>
      </c>
      <c r="I27" s="3">
        <v>0</v>
      </c>
      <c r="J27" s="3">
        <v>102.735</v>
      </c>
    </row>
    <row r="28" spans="1:10" ht="15" x14ac:dyDescent="0.25">
      <c r="A28" s="2">
        <v>5</v>
      </c>
      <c r="B28" s="7">
        <v>11.94336</v>
      </c>
      <c r="C28" s="7">
        <v>1.7918218691995958E-3</v>
      </c>
      <c r="D28" s="3">
        <v>219.73</v>
      </c>
      <c r="E28" s="3">
        <v>31.73</v>
      </c>
      <c r="F28" s="3">
        <v>80.569999999999993</v>
      </c>
      <c r="G28" s="3">
        <v>682.33</v>
      </c>
      <c r="H28" s="3">
        <v>881.69</v>
      </c>
      <c r="I28" s="3">
        <v>0</v>
      </c>
      <c r="J28" s="3">
        <v>101.43600000000001</v>
      </c>
    </row>
    <row r="29" spans="1:10" ht="15" x14ac:dyDescent="0.25">
      <c r="A29" s="2">
        <v>6</v>
      </c>
      <c r="B29" s="7">
        <v>11.94336</v>
      </c>
      <c r="C29" s="7">
        <v>1.7918218691995958E-3</v>
      </c>
      <c r="D29" s="3">
        <v>225.23</v>
      </c>
      <c r="E29" s="3">
        <v>32.53</v>
      </c>
      <c r="F29" s="3">
        <v>82.58</v>
      </c>
      <c r="G29" s="3">
        <v>940.47</v>
      </c>
      <c r="H29" s="3">
        <v>911.66</v>
      </c>
      <c r="I29" s="3">
        <v>0</v>
      </c>
      <c r="J29" s="3">
        <v>128.08099999999999</v>
      </c>
    </row>
    <row r="30" spans="1:10" ht="15" x14ac:dyDescent="0.25">
      <c r="A30" s="2">
        <v>7</v>
      </c>
      <c r="B30" s="7">
        <v>11.94336</v>
      </c>
      <c r="C30" s="7">
        <v>1.7918218691995958E-3</v>
      </c>
      <c r="D30" s="3">
        <v>230.86</v>
      </c>
      <c r="E30" s="3">
        <v>33.340000000000003</v>
      </c>
      <c r="F30" s="3">
        <v>84.65</v>
      </c>
      <c r="G30" s="3">
        <v>1069.3699999999999</v>
      </c>
      <c r="H30" s="3">
        <v>942.66</v>
      </c>
      <c r="I30" s="3">
        <v>0</v>
      </c>
      <c r="J30" s="3">
        <v>141.82199999999997</v>
      </c>
    </row>
    <row r="31" spans="1:10" ht="15" x14ac:dyDescent="0.25">
      <c r="A31" s="2">
        <v>8</v>
      </c>
      <c r="B31" s="7">
        <v>11.94336</v>
      </c>
      <c r="C31" s="7">
        <v>1.7918218691995958E-3</v>
      </c>
      <c r="D31" s="3">
        <v>236.63</v>
      </c>
      <c r="E31" s="3">
        <v>34.17</v>
      </c>
      <c r="F31" s="3">
        <v>86.76</v>
      </c>
      <c r="G31" s="3">
        <v>996.99</v>
      </c>
      <c r="H31" s="3">
        <v>974.71</v>
      </c>
      <c r="I31" s="3">
        <v>0</v>
      </c>
      <c r="J31" s="3">
        <v>135.45500000000001</v>
      </c>
    </row>
    <row r="32" spans="1:10" ht="15" x14ac:dyDescent="0.25">
      <c r="A32" s="2">
        <v>9</v>
      </c>
      <c r="B32" s="7">
        <v>11.94336</v>
      </c>
      <c r="C32" s="7">
        <v>1.7918218691995958E-3</v>
      </c>
      <c r="D32" s="3">
        <v>242.54</v>
      </c>
      <c r="E32" s="3">
        <v>35.03</v>
      </c>
      <c r="F32" s="3">
        <v>88.93</v>
      </c>
      <c r="G32" s="3">
        <v>912.62</v>
      </c>
      <c r="H32" s="3">
        <v>1007.85</v>
      </c>
      <c r="I32" s="3">
        <v>0</v>
      </c>
      <c r="J32" s="3">
        <v>127.91199999999999</v>
      </c>
    </row>
    <row r="33" spans="1:10" ht="15" x14ac:dyDescent="0.25">
      <c r="A33" s="2">
        <v>10</v>
      </c>
      <c r="B33" s="7">
        <v>11.94336</v>
      </c>
      <c r="C33" s="7">
        <v>1.7918218691995958E-3</v>
      </c>
      <c r="D33" s="3">
        <v>248.61</v>
      </c>
      <c r="E33" s="3">
        <v>35.9</v>
      </c>
      <c r="F33" s="3">
        <v>91.16</v>
      </c>
      <c r="G33" s="3">
        <v>933.62</v>
      </c>
      <c r="H33" s="3">
        <v>1042.1199999999999</v>
      </c>
      <c r="I33" s="3">
        <v>0</v>
      </c>
      <c r="J33" s="3">
        <v>130.929</v>
      </c>
    </row>
    <row r="34" spans="1:10" ht="15" x14ac:dyDescent="0.25">
      <c r="A34" s="2">
        <v>11</v>
      </c>
      <c r="B34" s="7">
        <v>11.94336</v>
      </c>
      <c r="C34" s="7">
        <v>1.7918218691995958E-3</v>
      </c>
      <c r="D34" s="3">
        <v>254.82</v>
      </c>
      <c r="E34" s="3">
        <v>36.799999999999997</v>
      </c>
      <c r="F34" s="3">
        <v>93.43</v>
      </c>
      <c r="G34" s="3">
        <v>938.46</v>
      </c>
      <c r="H34" s="3">
        <v>1077.55</v>
      </c>
      <c r="I34" s="3">
        <v>0</v>
      </c>
      <c r="J34" s="3">
        <v>132.351</v>
      </c>
    </row>
    <row r="35" spans="1:10" ht="15" x14ac:dyDescent="0.25">
      <c r="A35" s="2">
        <v>12</v>
      </c>
      <c r="B35" s="7">
        <v>11.94336</v>
      </c>
      <c r="C35" s="7">
        <v>1.7918218691995958E-3</v>
      </c>
      <c r="D35" s="3">
        <v>261.19</v>
      </c>
      <c r="E35" s="3">
        <v>37.72</v>
      </c>
      <c r="F35" s="3">
        <v>95.77</v>
      </c>
      <c r="G35" s="3">
        <v>1019.64</v>
      </c>
      <c r="H35" s="3">
        <v>1114.19</v>
      </c>
      <c r="I35" s="3">
        <v>0</v>
      </c>
      <c r="J35" s="3">
        <v>141.43199999999999</v>
      </c>
    </row>
    <row r="36" spans="1:10" ht="15" x14ac:dyDescent="0.25">
      <c r="A36" s="2">
        <v>13</v>
      </c>
      <c r="B36" s="7">
        <v>11.94336</v>
      </c>
      <c r="C36" s="7">
        <v>1.7918218691995958E-3</v>
      </c>
      <c r="D36" s="3">
        <v>267.72000000000003</v>
      </c>
      <c r="E36" s="3">
        <v>38.659999999999997</v>
      </c>
      <c r="F36" s="3">
        <v>98.16</v>
      </c>
      <c r="G36" s="3">
        <v>1082.74</v>
      </c>
      <c r="H36" s="3">
        <v>1152.07</v>
      </c>
      <c r="I36" s="3">
        <v>0</v>
      </c>
      <c r="J36" s="3">
        <v>148.72800000000001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104.66936011451098</v>
      </c>
      <c r="C54" s="7">
        <f t="shared" ref="C54:J54" si="3">C24+NPV($F$18,C25:C53)</f>
        <v>1.5703189763040606E-2</v>
      </c>
      <c r="D54" s="3">
        <f t="shared" si="3"/>
        <v>1982.533284893281</v>
      </c>
      <c r="E54" s="3">
        <f t="shared" si="3"/>
        <v>286.30834164252553</v>
      </c>
      <c r="F54" s="3">
        <f t="shared" si="3"/>
        <v>726.9253593198207</v>
      </c>
      <c r="G54" s="3">
        <f t="shared" si="3"/>
        <v>7052.3254023095851</v>
      </c>
      <c r="H54" s="3">
        <f t="shared" si="3"/>
        <v>8053.4221669746457</v>
      </c>
      <c r="I54" s="3">
        <f t="shared" si="3"/>
        <v>0</v>
      </c>
      <c r="J54" s="3">
        <f t="shared" si="3"/>
        <v>1004.8092388165214</v>
      </c>
    </row>
    <row r="55" spans="1:10" x14ac:dyDescent="0.3">
      <c r="A55" s="4" t="s">
        <v>32</v>
      </c>
      <c r="B55" s="7">
        <f>B24+NPV($G$18,B25:B53)</f>
        <v>126.9495668908706</v>
      </c>
      <c r="C55" s="7">
        <f t="shared" ref="C55:J55" si="4">C24+NPV($G$18,C25:C53)</f>
        <v>1.9045813760991792E-2</v>
      </c>
      <c r="D55" s="3">
        <f t="shared" si="4"/>
        <v>2434.7547265348048</v>
      </c>
      <c r="E55" s="3">
        <f t="shared" si="4"/>
        <v>351.61515606416953</v>
      </c>
      <c r="F55" s="3">
        <f t="shared" si="4"/>
        <v>892.7377096204699</v>
      </c>
      <c r="G55" s="3">
        <f t="shared" si="4"/>
        <v>8794.8673635850482</v>
      </c>
      <c r="H55" s="3">
        <f t="shared" si="4"/>
        <v>9934.6800101298231</v>
      </c>
      <c r="I55" s="3">
        <f t="shared" si="4"/>
        <v>0</v>
      </c>
      <c r="J55" s="3">
        <f t="shared" si="4"/>
        <v>1247.3974955804492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73</v>
      </c>
      <c r="B4" s="1"/>
      <c r="C4" s="1"/>
    </row>
    <row r="6" spans="1:10" ht="15" x14ac:dyDescent="0.25">
      <c r="A6" s="2" t="s">
        <v>0</v>
      </c>
      <c r="B6" s="2"/>
      <c r="C6" s="3">
        <v>85.57853913507256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1140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1140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52734.81236187066</v>
      </c>
      <c r="D13" s="16">
        <f>SUM(D54:G54)</f>
        <v>64429.580167547581</v>
      </c>
      <c r="E13" s="16">
        <f>SUM(D54:G54)</f>
        <v>64429.580167547581</v>
      </c>
      <c r="F13" s="41">
        <f>SUM(D54:G54)+I54+C9</f>
        <v>64429.580167547581</v>
      </c>
      <c r="G13" s="16">
        <f>SUM(D55:G55)+J55</f>
        <v>90897.659556425919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1140</v>
      </c>
      <c r="D14" s="17">
        <f>H54+C6+C8</f>
        <v>52820.390901005732</v>
      </c>
      <c r="E14" s="17">
        <f>C6+C8</f>
        <v>1225.5785391350726</v>
      </c>
      <c r="F14" s="42">
        <f>C6+C7</f>
        <v>1225.5785391350726</v>
      </c>
      <c r="G14" s="17">
        <f>C6+C7</f>
        <v>1225.5785391350726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51594.81236187066</v>
      </c>
      <c r="D15" s="18">
        <f t="shared" ref="D15:G15" si="0">D13-D14</f>
        <v>11609.189266541849</v>
      </c>
      <c r="E15" s="18">
        <f t="shared" si="0"/>
        <v>63204.001628412509</v>
      </c>
      <c r="F15" s="43">
        <f t="shared" si="0"/>
        <v>63204.001628412509</v>
      </c>
      <c r="G15" s="18">
        <f t="shared" si="0"/>
        <v>89672.081017290853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46.258607334974265</v>
      </c>
      <c r="D16" s="19">
        <f t="shared" ref="D16:G16" si="1">IFERROR(D13/D14,0)</f>
        <v>1.2197861293434844</v>
      </c>
      <c r="E16" s="19">
        <f t="shared" si="1"/>
        <v>52.570747700116769</v>
      </c>
      <c r="F16" s="44">
        <f t="shared" si="1"/>
        <v>52.570747700116769</v>
      </c>
      <c r="G16" s="19">
        <f t="shared" si="1"/>
        <v>74.167143641871462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1.7431506865663531</v>
      </c>
      <c r="D17" s="20">
        <f t="shared" ref="D17:F17" si="2">IFERROR(D14/$B$54,0)</f>
        <v>80.76657952964149</v>
      </c>
      <c r="E17" s="20">
        <f t="shared" si="2"/>
        <v>1.8740070806441138</v>
      </c>
      <c r="F17" s="45">
        <f t="shared" si="2"/>
        <v>1.8740070806441138</v>
      </c>
      <c r="G17" s="20">
        <f>IFERROR(G14/$B$55,0)</f>
        <v>1.5028317277060474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68.664959999999994</v>
      </c>
      <c r="C24" s="7">
        <v>1.0301571498783883E-2</v>
      </c>
      <c r="D24" s="3">
        <v>1144.48</v>
      </c>
      <c r="E24" s="3">
        <v>165.28</v>
      </c>
      <c r="F24" s="3">
        <v>419.64</v>
      </c>
      <c r="G24" s="3">
        <v>3196.52</v>
      </c>
      <c r="H24" s="3">
        <v>4434.46</v>
      </c>
      <c r="I24" s="3">
        <v>0</v>
      </c>
      <c r="J24" s="3">
        <v>492.59200000000004</v>
      </c>
    </row>
    <row r="25" spans="1:10" ht="15" x14ac:dyDescent="0.25">
      <c r="A25" s="2">
        <v>2</v>
      </c>
      <c r="B25" s="7">
        <v>68.664959999999994</v>
      </c>
      <c r="C25" s="7">
        <v>1.0301571498783883E-2</v>
      </c>
      <c r="D25" s="3">
        <v>1173.0999999999999</v>
      </c>
      <c r="E25" s="3">
        <v>169.42</v>
      </c>
      <c r="F25" s="3">
        <v>430.13</v>
      </c>
      <c r="G25" s="3">
        <v>3321.2</v>
      </c>
      <c r="H25" s="3">
        <v>4585.2299999999996</v>
      </c>
      <c r="I25" s="3">
        <v>0</v>
      </c>
      <c r="J25" s="3">
        <v>509.38500000000005</v>
      </c>
    </row>
    <row r="26" spans="1:10" ht="15" x14ac:dyDescent="0.25">
      <c r="A26" s="2">
        <v>3</v>
      </c>
      <c r="B26" s="7">
        <v>68.664959999999994</v>
      </c>
      <c r="C26" s="7">
        <v>1.0301571498783883E-2</v>
      </c>
      <c r="D26" s="3">
        <v>1202.42</v>
      </c>
      <c r="E26" s="3">
        <v>173.65</v>
      </c>
      <c r="F26" s="3">
        <v>440.88</v>
      </c>
      <c r="G26" s="3">
        <v>3571.62</v>
      </c>
      <c r="H26" s="3">
        <v>4741.13</v>
      </c>
      <c r="I26" s="3">
        <v>0</v>
      </c>
      <c r="J26" s="3">
        <v>538.85699999999997</v>
      </c>
    </row>
    <row r="27" spans="1:10" ht="15" x14ac:dyDescent="0.25">
      <c r="A27" s="2">
        <v>4</v>
      </c>
      <c r="B27" s="7">
        <v>68.664959999999994</v>
      </c>
      <c r="C27" s="7">
        <v>1.0301571498783883E-2</v>
      </c>
      <c r="D27" s="3">
        <v>1232.48</v>
      </c>
      <c r="E27" s="3">
        <v>177.99</v>
      </c>
      <c r="F27" s="3">
        <v>451.91</v>
      </c>
      <c r="G27" s="3">
        <v>4044.14</v>
      </c>
      <c r="H27" s="3">
        <v>4902.33</v>
      </c>
      <c r="I27" s="3">
        <v>0</v>
      </c>
      <c r="J27" s="3">
        <v>590.65200000000004</v>
      </c>
    </row>
    <row r="28" spans="1:10" ht="15" x14ac:dyDescent="0.25">
      <c r="A28" s="2">
        <v>5</v>
      </c>
      <c r="B28" s="7">
        <v>68.664959999999994</v>
      </c>
      <c r="C28" s="7">
        <v>1.0301571498783883E-2</v>
      </c>
      <c r="D28" s="3">
        <v>1263.3</v>
      </c>
      <c r="E28" s="3">
        <v>182.44</v>
      </c>
      <c r="F28" s="3">
        <v>463.2</v>
      </c>
      <c r="G28" s="3">
        <v>3922.88</v>
      </c>
      <c r="H28" s="3">
        <v>5069.01</v>
      </c>
      <c r="I28" s="3">
        <v>0</v>
      </c>
      <c r="J28" s="3">
        <v>583.18200000000002</v>
      </c>
    </row>
    <row r="29" spans="1:10" ht="15" x14ac:dyDescent="0.25">
      <c r="A29" s="2">
        <v>6</v>
      </c>
      <c r="B29" s="7">
        <v>68.664959999999994</v>
      </c>
      <c r="C29" s="7">
        <v>1.0301571498783883E-2</v>
      </c>
      <c r="D29" s="3">
        <v>1294.8800000000001</v>
      </c>
      <c r="E29" s="3">
        <v>187</v>
      </c>
      <c r="F29" s="3">
        <v>474.78</v>
      </c>
      <c r="G29" s="3">
        <v>5406.98</v>
      </c>
      <c r="H29" s="3">
        <v>5241.3500000000004</v>
      </c>
      <c r="I29" s="3">
        <v>0</v>
      </c>
      <c r="J29" s="3">
        <v>736.36400000000003</v>
      </c>
    </row>
    <row r="30" spans="1:10" ht="15" x14ac:dyDescent="0.25">
      <c r="A30" s="2">
        <v>7</v>
      </c>
      <c r="B30" s="7">
        <v>68.664959999999994</v>
      </c>
      <c r="C30" s="7">
        <v>1.0301571498783883E-2</v>
      </c>
      <c r="D30" s="3">
        <v>1327.25</v>
      </c>
      <c r="E30" s="3">
        <v>191.68</v>
      </c>
      <c r="F30" s="3">
        <v>486.65</v>
      </c>
      <c r="G30" s="3">
        <v>6148.05</v>
      </c>
      <c r="H30" s="3">
        <v>5419.56</v>
      </c>
      <c r="I30" s="3">
        <v>0</v>
      </c>
      <c r="J30" s="3">
        <v>815.36300000000006</v>
      </c>
    </row>
    <row r="31" spans="1:10" ht="15" x14ac:dyDescent="0.25">
      <c r="A31" s="2">
        <v>8</v>
      </c>
      <c r="B31" s="7">
        <v>68.664959999999994</v>
      </c>
      <c r="C31" s="7">
        <v>1.0301571498783883E-2</v>
      </c>
      <c r="D31" s="3">
        <v>1360.43</v>
      </c>
      <c r="E31" s="3">
        <v>196.47</v>
      </c>
      <c r="F31" s="3">
        <v>498.82</v>
      </c>
      <c r="G31" s="3">
        <v>5731.9</v>
      </c>
      <c r="H31" s="3">
        <v>5603.82</v>
      </c>
      <c r="I31" s="3">
        <v>0</v>
      </c>
      <c r="J31" s="3">
        <v>778.76200000000006</v>
      </c>
    </row>
    <row r="32" spans="1:10" ht="15" x14ac:dyDescent="0.25">
      <c r="A32" s="2">
        <v>9</v>
      </c>
      <c r="B32" s="7">
        <v>68.664959999999994</v>
      </c>
      <c r="C32" s="7">
        <v>1.0301571498783883E-2</v>
      </c>
      <c r="D32" s="3">
        <v>1394.44</v>
      </c>
      <c r="E32" s="3">
        <v>201.38</v>
      </c>
      <c r="F32" s="3">
        <v>511.29</v>
      </c>
      <c r="G32" s="3">
        <v>5246.83</v>
      </c>
      <c r="H32" s="3">
        <v>5794.35</v>
      </c>
      <c r="I32" s="3">
        <v>0</v>
      </c>
      <c r="J32" s="3">
        <v>735.39400000000012</v>
      </c>
    </row>
    <row r="33" spans="1:10" ht="15" x14ac:dyDescent="0.25">
      <c r="A33" s="2">
        <v>10</v>
      </c>
      <c r="B33" s="7">
        <v>68.664959999999994</v>
      </c>
      <c r="C33" s="7">
        <v>1.0301571498783883E-2</v>
      </c>
      <c r="D33" s="3">
        <v>1429.3</v>
      </c>
      <c r="E33" s="3">
        <v>206.42</v>
      </c>
      <c r="F33" s="3">
        <v>524.07000000000005</v>
      </c>
      <c r="G33" s="3">
        <v>5367.6</v>
      </c>
      <c r="H33" s="3">
        <v>5991.36</v>
      </c>
      <c r="I33" s="3">
        <v>0</v>
      </c>
      <c r="J33" s="3">
        <v>752.73900000000003</v>
      </c>
    </row>
    <row r="34" spans="1:10" ht="15" x14ac:dyDescent="0.25">
      <c r="A34" s="2">
        <v>11</v>
      </c>
      <c r="B34" s="7">
        <v>68.664959999999994</v>
      </c>
      <c r="C34" s="7">
        <v>1.0301571498783883E-2</v>
      </c>
      <c r="D34" s="3">
        <v>1465.04</v>
      </c>
      <c r="E34" s="3">
        <v>211.58</v>
      </c>
      <c r="F34" s="3">
        <v>537.17999999999995</v>
      </c>
      <c r="G34" s="3">
        <v>5395.41</v>
      </c>
      <c r="H34" s="3">
        <v>6195.07</v>
      </c>
      <c r="I34" s="3">
        <v>0</v>
      </c>
      <c r="J34" s="3">
        <v>760.92099999999994</v>
      </c>
    </row>
    <row r="35" spans="1:10" ht="15" x14ac:dyDescent="0.25">
      <c r="A35" s="2">
        <v>12</v>
      </c>
      <c r="B35" s="7">
        <v>68.664959999999994</v>
      </c>
      <c r="C35" s="7">
        <v>1.0301571498783883E-2</v>
      </c>
      <c r="D35" s="3">
        <v>1501.66</v>
      </c>
      <c r="E35" s="3">
        <v>216.87</v>
      </c>
      <c r="F35" s="3">
        <v>550.6</v>
      </c>
      <c r="G35" s="3">
        <v>5862.15</v>
      </c>
      <c r="H35" s="3">
        <v>6405.7</v>
      </c>
      <c r="I35" s="3">
        <v>0</v>
      </c>
      <c r="J35" s="3">
        <v>813.12800000000004</v>
      </c>
    </row>
    <row r="36" spans="1:10" ht="15" x14ac:dyDescent="0.25">
      <c r="A36" s="2">
        <v>13</v>
      </c>
      <c r="B36" s="7">
        <v>68.664959999999994</v>
      </c>
      <c r="C36" s="7">
        <v>1.0301571498783883E-2</v>
      </c>
      <c r="D36" s="3">
        <v>1539.2</v>
      </c>
      <c r="E36" s="3">
        <v>222.29</v>
      </c>
      <c r="F36" s="3">
        <v>564.37</v>
      </c>
      <c r="G36" s="3">
        <v>6224.91</v>
      </c>
      <c r="H36" s="3">
        <v>6623.49</v>
      </c>
      <c r="I36" s="3">
        <v>0</v>
      </c>
      <c r="J36" s="3">
        <v>855.07700000000011</v>
      </c>
    </row>
    <row r="37" spans="1:10" ht="15" x14ac:dyDescent="0.25">
      <c r="A37" s="2">
        <v>14</v>
      </c>
      <c r="B37" s="7">
        <v>68.664959999999994</v>
      </c>
      <c r="C37" s="7">
        <v>1.0301571498783883E-2</v>
      </c>
      <c r="D37" s="3">
        <v>1577.68</v>
      </c>
      <c r="E37" s="3">
        <v>227.85</v>
      </c>
      <c r="F37" s="3">
        <v>578.48</v>
      </c>
      <c r="G37" s="3">
        <v>6644.9</v>
      </c>
      <c r="H37" s="3">
        <v>6848.69</v>
      </c>
      <c r="I37" s="3">
        <v>0</v>
      </c>
      <c r="J37" s="3">
        <v>902.89100000000008</v>
      </c>
    </row>
    <row r="38" spans="1:10" ht="15" x14ac:dyDescent="0.25">
      <c r="A38" s="2">
        <v>15</v>
      </c>
      <c r="B38" s="7">
        <v>68.664959999999994</v>
      </c>
      <c r="C38" s="7">
        <v>1.0301571498783883E-2</v>
      </c>
      <c r="D38" s="3">
        <v>1617.13</v>
      </c>
      <c r="E38" s="3">
        <v>233.54</v>
      </c>
      <c r="F38" s="3">
        <v>592.94000000000005</v>
      </c>
      <c r="G38" s="3">
        <v>6023.78</v>
      </c>
      <c r="H38" s="3">
        <v>7081.55</v>
      </c>
      <c r="I38" s="3">
        <v>0</v>
      </c>
      <c r="J38" s="3">
        <v>846.73900000000003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653.98821156739155</v>
      </c>
      <c r="C54" s="7">
        <f t="shared" ref="C54:J54" si="3">C24+NPV($F$18,C25:C53)</f>
        <v>9.8115637449192231E-2</v>
      </c>
      <c r="D54" s="3">
        <f t="shared" si="3"/>
        <v>12612.376897683351</v>
      </c>
      <c r="E54" s="3">
        <f t="shared" si="3"/>
        <v>1821.4506526475543</v>
      </c>
      <c r="F54" s="3">
        <f t="shared" si="3"/>
        <v>4624.4854419009353</v>
      </c>
      <c r="G54" s="3">
        <f t="shared" si="3"/>
        <v>45371.267175315741</v>
      </c>
      <c r="H54" s="3">
        <f t="shared" si="3"/>
        <v>51594.81236187066</v>
      </c>
      <c r="I54" s="3">
        <f t="shared" si="3"/>
        <v>0</v>
      </c>
      <c r="J54" s="3">
        <f t="shared" si="3"/>
        <v>6442.9580167547592</v>
      </c>
    </row>
    <row r="55" spans="1:10" x14ac:dyDescent="0.3">
      <c r="A55" s="4" t="s">
        <v>32</v>
      </c>
      <c r="B55" s="7">
        <f>B24+NPV($G$18,B25:B53)</f>
        <v>815.51281926009131</v>
      </c>
      <c r="C55" s="7">
        <f t="shared" ref="C55:J55" si="4">C24+NPV($G$18,C25:C53)</f>
        <v>0.12234862753553848</v>
      </c>
      <c r="D55" s="3">
        <f t="shared" si="4"/>
        <v>15990.14617902954</v>
      </c>
      <c r="E55" s="3">
        <f t="shared" si="4"/>
        <v>2309.2625783630278</v>
      </c>
      <c r="F55" s="3">
        <f t="shared" si="4"/>
        <v>5862.9877666740886</v>
      </c>
      <c r="G55" s="3">
        <f t="shared" si="4"/>
        <v>58471.839436320544</v>
      </c>
      <c r="H55" s="3">
        <f t="shared" si="4"/>
        <v>65802.302197193625</v>
      </c>
      <c r="I55" s="3">
        <f t="shared" si="4"/>
        <v>0</v>
      </c>
      <c r="J55" s="3">
        <f t="shared" si="4"/>
        <v>8263.4235960387214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51</v>
      </c>
      <c r="B4" s="1"/>
      <c r="C4" s="1"/>
    </row>
    <row r="6" spans="1:10" ht="15" x14ac:dyDescent="0.25">
      <c r="A6" s="2" t="s">
        <v>0</v>
      </c>
      <c r="B6" s="2"/>
      <c r="C6" s="3">
        <v>201.0259818141663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41570.027000000009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30406.260000000002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44047.453113990028</v>
      </c>
      <c r="D13" s="16">
        <f>SUM(D54:G54)</f>
        <v>44645.243098997627</v>
      </c>
      <c r="E13" s="16">
        <f>SUM(D54:G54)</f>
        <v>44645.243098997627</v>
      </c>
      <c r="F13" s="41">
        <f>SUM(D54:G54)+I54+C9</f>
        <v>44645.243098997627</v>
      </c>
      <c r="G13" s="16">
        <f>SUM(D55:G55)+J55</f>
        <v>62626.349806190876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41570.027000000009</v>
      </c>
      <c r="D14" s="17">
        <f>H54+C6+C8</f>
        <v>44248.479095804192</v>
      </c>
      <c r="E14" s="17">
        <f>C6+C8</f>
        <v>30607.28598181417</v>
      </c>
      <c r="F14" s="42">
        <f>C6+C7</f>
        <v>41771.052981814173</v>
      </c>
      <c r="G14" s="17">
        <f>C6+C7</f>
        <v>41771.052981814173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2477.4261139900191</v>
      </c>
      <c r="D15" s="18">
        <f t="shared" ref="D15:G15" si="0">D13-D14</f>
        <v>396.7640031934352</v>
      </c>
      <c r="E15" s="18">
        <f t="shared" si="0"/>
        <v>14037.957117183458</v>
      </c>
      <c r="F15" s="43">
        <f t="shared" si="0"/>
        <v>2874.1901171834543</v>
      </c>
      <c r="G15" s="18">
        <f t="shared" si="0"/>
        <v>20855.296824376703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1.0595964518856342</v>
      </c>
      <c r="D16" s="19">
        <f t="shared" ref="D16:G16" si="1">IFERROR(D13/D14,0)</f>
        <v>1.0089667263440714</v>
      </c>
      <c r="E16" s="19">
        <f t="shared" si="1"/>
        <v>1.4586475627249127</v>
      </c>
      <c r="F16" s="44">
        <f t="shared" si="1"/>
        <v>1.0688081796366202</v>
      </c>
      <c r="G16" s="19">
        <f t="shared" si="1"/>
        <v>1.4992763010656316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322.12931329741411</v>
      </c>
      <c r="D17" s="20">
        <f t="shared" ref="D17:F17" si="2">IFERROR(D14/$B$54,0)</f>
        <v>342.8848431006885</v>
      </c>
      <c r="E17" s="20">
        <f t="shared" si="2"/>
        <v>237.17819608871952</v>
      </c>
      <c r="F17" s="45">
        <f t="shared" si="2"/>
        <v>323.6870789798067</v>
      </c>
      <c r="G17" s="20">
        <f>IFERROR(G14/$B$55,0)</f>
        <v>259.575973412091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13.549251717636128</v>
      </c>
      <c r="C24" s="7">
        <v>1.8006032975632878E-2</v>
      </c>
      <c r="D24" s="3">
        <v>1999.97</v>
      </c>
      <c r="E24" s="3">
        <v>288.83</v>
      </c>
      <c r="F24" s="3">
        <v>733.32</v>
      </c>
      <c r="G24" s="3">
        <v>678.01</v>
      </c>
      <c r="H24" s="3">
        <v>1172.43</v>
      </c>
      <c r="I24" s="3">
        <v>0</v>
      </c>
      <c r="J24" s="3">
        <v>370.01300000000003</v>
      </c>
    </row>
    <row r="25" spans="1:10" ht="15" x14ac:dyDescent="0.25">
      <c r="A25" s="2">
        <v>2</v>
      </c>
      <c r="B25" s="7">
        <v>13.549251717636128</v>
      </c>
      <c r="C25" s="7">
        <v>1.8006032975632878E-2</v>
      </c>
      <c r="D25" s="3">
        <v>2049.9699999999998</v>
      </c>
      <c r="E25" s="3">
        <v>296.05</v>
      </c>
      <c r="F25" s="3">
        <v>751.65</v>
      </c>
      <c r="G25" s="3">
        <v>800.31</v>
      </c>
      <c r="H25" s="3">
        <v>1212.29</v>
      </c>
      <c r="I25" s="3">
        <v>0</v>
      </c>
      <c r="J25" s="3">
        <v>389.798</v>
      </c>
    </row>
    <row r="26" spans="1:10" ht="15" x14ac:dyDescent="0.25">
      <c r="A26" s="2">
        <v>3</v>
      </c>
      <c r="B26" s="7">
        <v>13.549251717636128</v>
      </c>
      <c r="C26" s="7">
        <v>1.8006032975632878E-2</v>
      </c>
      <c r="D26" s="3">
        <v>2101.2199999999998</v>
      </c>
      <c r="E26" s="3">
        <v>303.45</v>
      </c>
      <c r="F26" s="3">
        <v>770.44</v>
      </c>
      <c r="G26" s="3">
        <v>831.37</v>
      </c>
      <c r="H26" s="3">
        <v>1253.51</v>
      </c>
      <c r="I26" s="3">
        <v>0</v>
      </c>
      <c r="J26" s="3">
        <v>400.64799999999997</v>
      </c>
    </row>
    <row r="27" spans="1:10" ht="15" x14ac:dyDescent="0.25">
      <c r="A27" s="2">
        <v>4</v>
      </c>
      <c r="B27" s="7">
        <v>13.549251717636128</v>
      </c>
      <c r="C27" s="7">
        <v>1.8006032975632878E-2</v>
      </c>
      <c r="D27" s="3">
        <v>2153.75</v>
      </c>
      <c r="E27" s="3">
        <v>311.04000000000002</v>
      </c>
      <c r="F27" s="3">
        <v>789.7</v>
      </c>
      <c r="G27" s="3">
        <v>864.86</v>
      </c>
      <c r="H27" s="3">
        <v>1296.1300000000001</v>
      </c>
      <c r="I27" s="3">
        <v>0</v>
      </c>
      <c r="J27" s="3">
        <v>411.93499999999995</v>
      </c>
    </row>
    <row r="28" spans="1:10" ht="15" x14ac:dyDescent="0.25">
      <c r="A28" s="2">
        <v>5</v>
      </c>
      <c r="B28" s="7">
        <v>13.549251717636128</v>
      </c>
      <c r="C28" s="7">
        <v>1.8006032975632878E-2</v>
      </c>
      <c r="D28" s="3">
        <v>2207.59</v>
      </c>
      <c r="E28" s="3">
        <v>318.82</v>
      </c>
      <c r="F28" s="3">
        <v>809.44</v>
      </c>
      <c r="G28" s="3">
        <v>936.54</v>
      </c>
      <c r="H28" s="3">
        <v>1340.2</v>
      </c>
      <c r="I28" s="3">
        <v>0</v>
      </c>
      <c r="J28" s="3">
        <v>427.23900000000003</v>
      </c>
    </row>
    <row r="29" spans="1:10" ht="15" x14ac:dyDescent="0.25">
      <c r="A29" s="2">
        <v>6</v>
      </c>
      <c r="B29" s="7">
        <v>13.549251717636128</v>
      </c>
      <c r="C29" s="7">
        <v>1.8006032975632878E-2</v>
      </c>
      <c r="D29" s="3">
        <v>2262.7800000000002</v>
      </c>
      <c r="E29" s="3">
        <v>326.79000000000002</v>
      </c>
      <c r="F29" s="3">
        <v>829.68</v>
      </c>
      <c r="G29" s="3">
        <v>1160.96</v>
      </c>
      <c r="H29" s="3">
        <v>1385.77</v>
      </c>
      <c r="I29" s="3">
        <v>0</v>
      </c>
      <c r="J29" s="3">
        <v>458.02100000000002</v>
      </c>
    </row>
    <row r="30" spans="1:10" ht="15" x14ac:dyDescent="0.25">
      <c r="A30" s="2">
        <v>7</v>
      </c>
      <c r="B30" s="7">
        <v>13.549251717636128</v>
      </c>
      <c r="C30" s="7">
        <v>1.8006032975632878E-2</v>
      </c>
      <c r="D30" s="3">
        <v>2319.35</v>
      </c>
      <c r="E30" s="3">
        <v>334.96</v>
      </c>
      <c r="F30" s="3">
        <v>850.42</v>
      </c>
      <c r="G30" s="3">
        <v>2189.1</v>
      </c>
      <c r="H30" s="3">
        <v>1432.88</v>
      </c>
      <c r="I30" s="3">
        <v>0</v>
      </c>
      <c r="J30" s="3">
        <v>569.38300000000004</v>
      </c>
    </row>
    <row r="31" spans="1:10" ht="15" x14ac:dyDescent="0.25">
      <c r="A31" s="2">
        <v>8</v>
      </c>
      <c r="B31" s="7">
        <v>13.549251717636128</v>
      </c>
      <c r="C31" s="7">
        <v>1.8006032975632878E-2</v>
      </c>
      <c r="D31" s="3">
        <v>2377.34</v>
      </c>
      <c r="E31" s="3">
        <v>343.33</v>
      </c>
      <c r="F31" s="3">
        <v>871.68</v>
      </c>
      <c r="G31" s="3">
        <v>1595.6</v>
      </c>
      <c r="H31" s="3">
        <v>1481.6</v>
      </c>
      <c r="I31" s="3">
        <v>0</v>
      </c>
      <c r="J31" s="3">
        <v>518.79499999999996</v>
      </c>
    </row>
    <row r="32" spans="1:10" ht="15" x14ac:dyDescent="0.25">
      <c r="A32" s="2">
        <v>9</v>
      </c>
      <c r="B32" s="7">
        <v>13.549251717636128</v>
      </c>
      <c r="C32" s="7">
        <v>1.8006032975632878E-2</v>
      </c>
      <c r="D32" s="3">
        <v>2436.77</v>
      </c>
      <c r="E32" s="3">
        <v>351.91</v>
      </c>
      <c r="F32" s="3">
        <v>893.47</v>
      </c>
      <c r="G32" s="3">
        <v>1202.96</v>
      </c>
      <c r="H32" s="3">
        <v>1531.97</v>
      </c>
      <c r="I32" s="3">
        <v>0</v>
      </c>
      <c r="J32" s="3">
        <v>488.51099999999997</v>
      </c>
    </row>
    <row r="33" spans="1:10" ht="15" x14ac:dyDescent="0.25">
      <c r="A33" s="2">
        <v>10</v>
      </c>
      <c r="B33" s="7">
        <v>13.549251717636128</v>
      </c>
      <c r="C33" s="7">
        <v>1.8006032975632878E-2</v>
      </c>
      <c r="D33" s="3">
        <v>2497.69</v>
      </c>
      <c r="E33" s="3">
        <v>360.71</v>
      </c>
      <c r="F33" s="3">
        <v>915.81</v>
      </c>
      <c r="G33" s="3">
        <v>1211.3699999999999</v>
      </c>
      <c r="H33" s="3">
        <v>1584.06</v>
      </c>
      <c r="I33" s="3">
        <v>0</v>
      </c>
      <c r="J33" s="3">
        <v>498.55799999999999</v>
      </c>
    </row>
    <row r="34" spans="1:10" ht="15" x14ac:dyDescent="0.25">
      <c r="A34" s="2">
        <v>11</v>
      </c>
      <c r="B34" s="7">
        <v>13.549251717636128</v>
      </c>
      <c r="C34" s="7">
        <v>1.8006032975632878E-2</v>
      </c>
      <c r="D34" s="3">
        <v>2560.13</v>
      </c>
      <c r="E34" s="3">
        <v>369.73</v>
      </c>
      <c r="F34" s="3">
        <v>938.71</v>
      </c>
      <c r="G34" s="3">
        <v>1252.9100000000001</v>
      </c>
      <c r="H34" s="3">
        <v>1637.92</v>
      </c>
      <c r="I34" s="3">
        <v>0</v>
      </c>
      <c r="J34" s="3">
        <v>512.14800000000002</v>
      </c>
    </row>
    <row r="35" spans="1:10" ht="15" x14ac:dyDescent="0.25">
      <c r="A35" s="2">
        <v>12</v>
      </c>
      <c r="B35" s="7">
        <v>13.549251717636128</v>
      </c>
      <c r="C35" s="7">
        <v>1.8006032975632878E-2</v>
      </c>
      <c r="D35" s="3">
        <v>2624.14</v>
      </c>
      <c r="E35" s="3">
        <v>378.97</v>
      </c>
      <c r="F35" s="3">
        <v>962.17</v>
      </c>
      <c r="G35" s="3">
        <v>1485.29</v>
      </c>
      <c r="H35" s="3">
        <v>1693.61</v>
      </c>
      <c r="I35" s="3">
        <v>0</v>
      </c>
      <c r="J35" s="3">
        <v>545.05700000000002</v>
      </c>
    </row>
    <row r="36" spans="1:10" ht="15" x14ac:dyDescent="0.25">
      <c r="A36" s="2">
        <v>13</v>
      </c>
      <c r="B36" s="7">
        <v>13.549251717636128</v>
      </c>
      <c r="C36" s="7">
        <v>1.8006032975632878E-2</v>
      </c>
      <c r="D36" s="3">
        <v>2689.74</v>
      </c>
      <c r="E36" s="3">
        <v>388.45</v>
      </c>
      <c r="F36" s="3">
        <v>986.23</v>
      </c>
      <c r="G36" s="3">
        <v>1675.9</v>
      </c>
      <c r="H36" s="3">
        <v>1751.19</v>
      </c>
      <c r="I36" s="3">
        <v>0</v>
      </c>
      <c r="J36" s="3">
        <v>574.03200000000004</v>
      </c>
    </row>
    <row r="37" spans="1:10" ht="15" x14ac:dyDescent="0.25">
      <c r="A37" s="2">
        <v>14</v>
      </c>
      <c r="B37" s="7">
        <v>13.549251717636128</v>
      </c>
      <c r="C37" s="7">
        <v>1.8006032975632878E-2</v>
      </c>
      <c r="D37" s="3">
        <v>2756.98</v>
      </c>
      <c r="E37" s="3">
        <v>398.16</v>
      </c>
      <c r="F37" s="3">
        <v>1010.88</v>
      </c>
      <c r="G37" s="3">
        <v>1927.29</v>
      </c>
      <c r="H37" s="3">
        <v>1810.73</v>
      </c>
      <c r="I37" s="3">
        <v>0</v>
      </c>
      <c r="J37" s="3">
        <v>609.33100000000002</v>
      </c>
    </row>
    <row r="38" spans="1:10" ht="15" x14ac:dyDescent="0.25">
      <c r="A38" s="2">
        <v>15</v>
      </c>
      <c r="B38" s="7">
        <v>13.549251717636128</v>
      </c>
      <c r="C38" s="7">
        <v>1.8006032975632878E-2</v>
      </c>
      <c r="D38" s="3">
        <v>2825.91</v>
      </c>
      <c r="E38" s="3">
        <v>408.11</v>
      </c>
      <c r="F38" s="3">
        <v>1036.1600000000001</v>
      </c>
      <c r="G38" s="3">
        <v>1436.5</v>
      </c>
      <c r="H38" s="3">
        <v>1872.3</v>
      </c>
      <c r="I38" s="3">
        <v>0</v>
      </c>
      <c r="J38" s="3">
        <v>570.66800000000001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129.04763796401051</v>
      </c>
      <c r="C54" s="7">
        <f t="shared" ref="C54:J54" si="3">C24+NPV($F$18,C25:C53)</f>
        <v>0.17149552410949667</v>
      </c>
      <c r="D54" s="3">
        <f t="shared" si="3"/>
        <v>22039.976067204549</v>
      </c>
      <c r="E54" s="3">
        <f t="shared" si="3"/>
        <v>3182.9676353601544</v>
      </c>
      <c r="F54" s="3">
        <f t="shared" si="3"/>
        <v>8081.248393683929</v>
      </c>
      <c r="G54" s="3">
        <f t="shared" si="3"/>
        <v>11341.051002748993</v>
      </c>
      <c r="H54" s="3">
        <f t="shared" si="3"/>
        <v>13641.193113990026</v>
      </c>
      <c r="I54" s="3">
        <f t="shared" si="3"/>
        <v>0</v>
      </c>
      <c r="J54" s="3">
        <f t="shared" si="3"/>
        <v>4464.5243098997626</v>
      </c>
    </row>
    <row r="55" spans="1:10" x14ac:dyDescent="0.3">
      <c r="A55" s="4" t="s">
        <v>32</v>
      </c>
      <c r="B55" s="7">
        <f>B24+NPV($G$18,B25:B53)</f>
        <v>160.92033647313093</v>
      </c>
      <c r="C55" s="7">
        <f t="shared" ref="C55:J55" si="4">C24+NPV($G$18,C25:C53)</f>
        <v>0.21385217024299646</v>
      </c>
      <c r="D55" s="3">
        <f t="shared" si="4"/>
        <v>27942.58803142505</v>
      </c>
      <c r="E55" s="3">
        <f t="shared" si="4"/>
        <v>4035.4116306139445</v>
      </c>
      <c r="F55" s="3">
        <f t="shared" si="4"/>
        <v>10245.517395962619</v>
      </c>
      <c r="G55" s="3">
        <f t="shared" si="4"/>
        <v>14709.528220353728</v>
      </c>
      <c r="H55" s="3">
        <f t="shared" si="4"/>
        <v>17397.523830608989</v>
      </c>
      <c r="I55" s="3">
        <f t="shared" si="4"/>
        <v>0</v>
      </c>
      <c r="J55" s="3">
        <f t="shared" si="4"/>
        <v>5693.3045278355348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72</v>
      </c>
      <c r="B4" s="1"/>
      <c r="C4" s="1"/>
    </row>
    <row r="6" spans="1:10" ht="15" x14ac:dyDescent="0.25">
      <c r="A6" s="2" t="s">
        <v>0</v>
      </c>
      <c r="B6" s="2"/>
      <c r="C6" s="3">
        <v>33.385794498829647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9803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600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24613.35773306185</v>
      </c>
      <c r="D13" s="16">
        <f>SUM(D54:G54)</f>
        <v>86382.292577276254</v>
      </c>
      <c r="E13" s="16">
        <f>SUM(D54:G54)</f>
        <v>86382.292577276254</v>
      </c>
      <c r="F13" s="41">
        <f>SUM(D54:G54)+I54+C9</f>
        <v>86382.292577276254</v>
      </c>
      <c r="G13" s="16">
        <f>SUM(D55:G55)+J55</f>
        <v>121207.50358823861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9803</v>
      </c>
      <c r="D14" s="17">
        <f>H54+C6+C8</f>
        <v>24646.74352756068</v>
      </c>
      <c r="E14" s="17">
        <f>C6+C8</f>
        <v>633.38579449882968</v>
      </c>
      <c r="F14" s="42">
        <f>C6+C7</f>
        <v>9836.3857944988304</v>
      </c>
      <c r="G14" s="17">
        <f>C6+C7</f>
        <v>9836.3857944988304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14810.35773306185</v>
      </c>
      <c r="D15" s="18">
        <f t="shared" ref="D15:G15" si="0">D13-D14</f>
        <v>61735.54904971557</v>
      </c>
      <c r="E15" s="18">
        <f t="shared" si="0"/>
        <v>85748.906782777427</v>
      </c>
      <c r="F15" s="43">
        <f t="shared" si="0"/>
        <v>76545.906782777427</v>
      </c>
      <c r="G15" s="18">
        <f t="shared" si="0"/>
        <v>111371.11779373979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2.5107985038316687</v>
      </c>
      <c r="D16" s="19">
        <f t="shared" ref="D16:G16" si="1">IFERROR(D13/D14,0)</f>
        <v>3.5048156556942764</v>
      </c>
      <c r="E16" s="19">
        <f t="shared" si="1"/>
        <v>136.38179657254037</v>
      </c>
      <c r="F16" s="44">
        <f t="shared" si="1"/>
        <v>8.7819138433536281</v>
      </c>
      <c r="G16" s="19">
        <f t="shared" si="1"/>
        <v>12.322361700780993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38.423085339162952</v>
      </c>
      <c r="D17" s="20">
        <f t="shared" ref="D17:F17" si="2">IFERROR(D14/$B$54,0)</f>
        <v>96.603481576244647</v>
      </c>
      <c r="E17" s="20">
        <f t="shared" si="2"/>
        <v>2.4825702779396166</v>
      </c>
      <c r="F17" s="45">
        <f t="shared" si="2"/>
        <v>38.55394173324072</v>
      </c>
      <c r="G17" s="20">
        <f>IFERROR(G14/$B$55,0)</f>
        <v>30.91775237312865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26.787489795918372</v>
      </c>
      <c r="C24" s="7">
        <v>3.3961934974509516E-3</v>
      </c>
      <c r="D24" s="3">
        <v>3778.39</v>
      </c>
      <c r="E24" s="3">
        <v>545.66999999999996</v>
      </c>
      <c r="F24" s="3">
        <v>1385.39</v>
      </c>
      <c r="G24" s="3">
        <v>1412.84</v>
      </c>
      <c r="H24" s="3">
        <v>2063.89</v>
      </c>
      <c r="I24" s="3">
        <v>0</v>
      </c>
      <c r="J24" s="3">
        <v>712.22900000000004</v>
      </c>
    </row>
    <row r="25" spans="1:10" ht="15" x14ac:dyDescent="0.25">
      <c r="A25" s="2">
        <v>2</v>
      </c>
      <c r="B25" s="7">
        <v>26.787489795918372</v>
      </c>
      <c r="C25" s="7">
        <v>3.3961934974509516E-3</v>
      </c>
      <c r="D25" s="3">
        <v>3872.84</v>
      </c>
      <c r="E25" s="3">
        <v>559.30999999999995</v>
      </c>
      <c r="F25" s="3">
        <v>1420.03</v>
      </c>
      <c r="G25" s="3">
        <v>1658.99</v>
      </c>
      <c r="H25" s="3">
        <v>2134.0700000000002</v>
      </c>
      <c r="I25" s="3">
        <v>0</v>
      </c>
      <c r="J25" s="3">
        <v>751.11699999999996</v>
      </c>
    </row>
    <row r="26" spans="1:10" ht="15" x14ac:dyDescent="0.25">
      <c r="A26" s="2">
        <v>3</v>
      </c>
      <c r="B26" s="7">
        <v>26.787489795918372</v>
      </c>
      <c r="C26" s="7">
        <v>3.3961934974509516E-3</v>
      </c>
      <c r="D26" s="3">
        <v>3969.67</v>
      </c>
      <c r="E26" s="3">
        <v>573.29</v>
      </c>
      <c r="F26" s="3">
        <v>1455.53</v>
      </c>
      <c r="G26" s="3">
        <v>1731.75</v>
      </c>
      <c r="H26" s="3">
        <v>2206.63</v>
      </c>
      <c r="I26" s="3">
        <v>0</v>
      </c>
      <c r="J26" s="3">
        <v>773.024</v>
      </c>
    </row>
    <row r="27" spans="1:10" ht="15" x14ac:dyDescent="0.25">
      <c r="A27" s="2">
        <v>4</v>
      </c>
      <c r="B27" s="7">
        <v>26.787489795918372</v>
      </c>
      <c r="C27" s="7">
        <v>3.3961934974509516E-3</v>
      </c>
      <c r="D27" s="3">
        <v>4068.91</v>
      </c>
      <c r="E27" s="3">
        <v>587.62</v>
      </c>
      <c r="F27" s="3">
        <v>1491.92</v>
      </c>
      <c r="G27" s="3">
        <v>1796.29</v>
      </c>
      <c r="H27" s="3">
        <v>2281.65</v>
      </c>
      <c r="I27" s="3">
        <v>0</v>
      </c>
      <c r="J27" s="3">
        <v>794.47400000000005</v>
      </c>
    </row>
    <row r="28" spans="1:10" ht="15" x14ac:dyDescent="0.25">
      <c r="A28" s="2">
        <v>5</v>
      </c>
      <c r="B28" s="7">
        <v>26.787489795918372</v>
      </c>
      <c r="C28" s="7">
        <v>3.3961934974509516E-3</v>
      </c>
      <c r="D28" s="3">
        <v>4170.63</v>
      </c>
      <c r="E28" s="3">
        <v>602.30999999999995</v>
      </c>
      <c r="F28" s="3">
        <v>1529.22</v>
      </c>
      <c r="G28" s="3">
        <v>1964.8</v>
      </c>
      <c r="H28" s="3">
        <v>2359.23</v>
      </c>
      <c r="I28" s="3">
        <v>0</v>
      </c>
      <c r="J28" s="3">
        <v>826.69600000000014</v>
      </c>
    </row>
    <row r="29" spans="1:10" ht="15" x14ac:dyDescent="0.25">
      <c r="A29" s="2">
        <v>6</v>
      </c>
      <c r="B29" s="7">
        <v>26.787489795918372</v>
      </c>
      <c r="C29" s="7">
        <v>3.3961934974509516E-3</v>
      </c>
      <c r="D29" s="3">
        <v>4274.8999999999996</v>
      </c>
      <c r="E29" s="3">
        <v>617.37</v>
      </c>
      <c r="F29" s="3">
        <v>1567.45</v>
      </c>
      <c r="G29" s="3">
        <v>2415.89</v>
      </c>
      <c r="H29" s="3">
        <v>2439.44</v>
      </c>
      <c r="I29" s="3">
        <v>0</v>
      </c>
      <c r="J29" s="3">
        <v>887.56099999999992</v>
      </c>
    </row>
    <row r="30" spans="1:10" ht="15" x14ac:dyDescent="0.25">
      <c r="A30" s="2">
        <v>7</v>
      </c>
      <c r="B30" s="7">
        <v>26.787489795918372</v>
      </c>
      <c r="C30" s="7">
        <v>3.3961934974509516E-3</v>
      </c>
      <c r="D30" s="3">
        <v>4381.7700000000004</v>
      </c>
      <c r="E30" s="3">
        <v>632.79999999999995</v>
      </c>
      <c r="F30" s="3">
        <v>1606.63</v>
      </c>
      <c r="G30" s="3">
        <v>4454.74</v>
      </c>
      <c r="H30" s="3">
        <v>2522.38</v>
      </c>
      <c r="I30" s="3">
        <v>0</v>
      </c>
      <c r="J30" s="3">
        <v>1107.5940000000001</v>
      </c>
    </row>
    <row r="31" spans="1:10" ht="15" x14ac:dyDescent="0.25">
      <c r="A31" s="2">
        <v>8</v>
      </c>
      <c r="B31" s="7">
        <v>26.787489795918372</v>
      </c>
      <c r="C31" s="7">
        <v>3.3961934974509516E-3</v>
      </c>
      <c r="D31" s="3">
        <v>4491.3100000000004</v>
      </c>
      <c r="E31" s="3">
        <v>648.62</v>
      </c>
      <c r="F31" s="3">
        <v>1646.8</v>
      </c>
      <c r="G31" s="3">
        <v>3329.33</v>
      </c>
      <c r="H31" s="3">
        <v>2608.14</v>
      </c>
      <c r="I31" s="3">
        <v>0</v>
      </c>
      <c r="J31" s="3">
        <v>1011.6060000000002</v>
      </c>
    </row>
    <row r="32" spans="1:10" ht="15" x14ac:dyDescent="0.25">
      <c r="A32" s="2">
        <v>9</v>
      </c>
      <c r="B32" s="7">
        <v>26.787489795918372</v>
      </c>
      <c r="C32" s="7">
        <v>3.3961934974509516E-3</v>
      </c>
      <c r="D32" s="3">
        <v>4603.6000000000004</v>
      </c>
      <c r="E32" s="3">
        <v>664.84</v>
      </c>
      <c r="F32" s="3">
        <v>1687.97</v>
      </c>
      <c r="G32" s="3">
        <v>2486.37</v>
      </c>
      <c r="H32" s="3">
        <v>2696.82</v>
      </c>
      <c r="I32" s="3">
        <v>0</v>
      </c>
      <c r="J32" s="3">
        <v>944.27800000000013</v>
      </c>
    </row>
    <row r="33" spans="1:10" ht="15" x14ac:dyDescent="0.25">
      <c r="A33" s="2">
        <v>10</v>
      </c>
      <c r="B33" s="7">
        <v>26.787489795918372</v>
      </c>
      <c r="C33" s="7">
        <v>3.3961934974509516E-3</v>
      </c>
      <c r="D33" s="3">
        <v>4718.6899999999996</v>
      </c>
      <c r="E33" s="3">
        <v>681.46</v>
      </c>
      <c r="F33" s="3">
        <v>1730.17</v>
      </c>
      <c r="G33" s="3">
        <v>2495.0500000000002</v>
      </c>
      <c r="H33" s="3">
        <v>2788.51</v>
      </c>
      <c r="I33" s="3">
        <v>0</v>
      </c>
      <c r="J33" s="3">
        <v>962.53699999999992</v>
      </c>
    </row>
    <row r="34" spans="1:10" ht="15" x14ac:dyDescent="0.25">
      <c r="A34" s="2">
        <v>11</v>
      </c>
      <c r="B34" s="7">
        <v>26.787489795918372</v>
      </c>
      <c r="C34" s="7">
        <v>3.3961934974509516E-3</v>
      </c>
      <c r="D34" s="3">
        <v>4836.6499999999996</v>
      </c>
      <c r="E34" s="3">
        <v>698.5</v>
      </c>
      <c r="F34" s="3">
        <v>1773.42</v>
      </c>
      <c r="G34" s="3">
        <v>2578.98</v>
      </c>
      <c r="H34" s="3">
        <v>2883.32</v>
      </c>
      <c r="I34" s="3">
        <v>0</v>
      </c>
      <c r="J34" s="3">
        <v>988.755</v>
      </c>
    </row>
    <row r="35" spans="1:10" ht="15" x14ac:dyDescent="0.25">
      <c r="A35" s="2">
        <v>12</v>
      </c>
      <c r="B35" s="7">
        <v>26.787489795918372</v>
      </c>
      <c r="C35" s="7">
        <v>3.3961934974509516E-3</v>
      </c>
      <c r="D35" s="3">
        <v>4957.57</v>
      </c>
      <c r="E35" s="3">
        <v>715.96</v>
      </c>
      <c r="F35" s="3">
        <v>1817.76</v>
      </c>
      <c r="G35" s="3">
        <v>3049.79</v>
      </c>
      <c r="H35" s="3">
        <v>2981.35</v>
      </c>
      <c r="I35" s="3">
        <v>0</v>
      </c>
      <c r="J35" s="3">
        <v>1054.1079999999999</v>
      </c>
    </row>
    <row r="36" spans="1:10" ht="15" x14ac:dyDescent="0.25">
      <c r="A36" s="2">
        <v>13</v>
      </c>
      <c r="B36" s="7">
        <v>26.787489795918372</v>
      </c>
      <c r="C36" s="7">
        <v>3.3961934974509516E-3</v>
      </c>
      <c r="D36" s="3">
        <v>5081.51</v>
      </c>
      <c r="E36" s="3">
        <v>733.86</v>
      </c>
      <c r="F36" s="3">
        <v>1863.2</v>
      </c>
      <c r="G36" s="3">
        <v>3459.96</v>
      </c>
      <c r="H36" s="3">
        <v>3082.72</v>
      </c>
      <c r="I36" s="3">
        <v>0</v>
      </c>
      <c r="J36" s="3">
        <v>1113.8529999999998</v>
      </c>
    </row>
    <row r="37" spans="1:10" ht="15" x14ac:dyDescent="0.25">
      <c r="A37" s="2">
        <v>14</v>
      </c>
      <c r="B37" s="7">
        <v>26.787489795918372</v>
      </c>
      <c r="C37" s="7">
        <v>3.3961934974509516E-3</v>
      </c>
      <c r="D37" s="3">
        <v>5208.55</v>
      </c>
      <c r="E37" s="3">
        <v>752.21</v>
      </c>
      <c r="F37" s="3">
        <v>1909.78</v>
      </c>
      <c r="G37" s="3">
        <v>3989.66</v>
      </c>
      <c r="H37" s="3">
        <v>3187.53</v>
      </c>
      <c r="I37" s="3">
        <v>0</v>
      </c>
      <c r="J37" s="3">
        <v>1186.0200000000002</v>
      </c>
    </row>
    <row r="38" spans="1:10" ht="15" x14ac:dyDescent="0.25">
      <c r="A38" s="2">
        <v>15</v>
      </c>
      <c r="B38" s="7">
        <v>26.787489795918372</v>
      </c>
      <c r="C38" s="7">
        <v>3.3961934974509516E-3</v>
      </c>
      <c r="D38" s="3">
        <v>5338.76</v>
      </c>
      <c r="E38" s="3">
        <v>771.01</v>
      </c>
      <c r="F38" s="3">
        <v>1957.53</v>
      </c>
      <c r="G38" s="3">
        <v>2967.49</v>
      </c>
      <c r="H38" s="3">
        <v>3295.91</v>
      </c>
      <c r="I38" s="3">
        <v>0</v>
      </c>
      <c r="J38" s="3">
        <v>1103.479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255.13307724947936</v>
      </c>
      <c r="C54" s="7">
        <f t="shared" ref="C54:J54" si="3">C24+NPV($F$18,C25:C53)</f>
        <v>3.2346491012807017E-2</v>
      </c>
      <c r="D54" s="3">
        <f t="shared" si="3"/>
        <v>41638.386641826124</v>
      </c>
      <c r="E54" s="3">
        <f t="shared" si="3"/>
        <v>6013.3143947362951</v>
      </c>
      <c r="F54" s="3">
        <f t="shared" si="3"/>
        <v>15267.258612759317</v>
      </c>
      <c r="G54" s="3">
        <f t="shared" si="3"/>
        <v>23463.332927954525</v>
      </c>
      <c r="H54" s="3">
        <f t="shared" si="3"/>
        <v>24013.35773306185</v>
      </c>
      <c r="I54" s="3">
        <f t="shared" si="3"/>
        <v>0</v>
      </c>
      <c r="J54" s="3">
        <f t="shared" si="3"/>
        <v>8638.2292577276257</v>
      </c>
    </row>
    <row r="55" spans="1:10" x14ac:dyDescent="0.3">
      <c r="A55" s="4" t="s">
        <v>32</v>
      </c>
      <c r="B55" s="7">
        <f>B24+NPV($G$18,B25:B53)</f>
        <v>318.14685866518118</v>
      </c>
      <c r="C55" s="7">
        <f t="shared" ref="C55:J55" si="4">C24+NPV($G$18,C25:C53)</f>
        <v>4.0335555920501753E-2</v>
      </c>
      <c r="D55" s="3">
        <f t="shared" si="4"/>
        <v>52789.722398032987</v>
      </c>
      <c r="E55" s="3">
        <f t="shared" si="4"/>
        <v>7623.7622781100499</v>
      </c>
      <c r="F55" s="3">
        <f t="shared" si="4"/>
        <v>19356.042550113743</v>
      </c>
      <c r="G55" s="3">
        <f t="shared" si="4"/>
        <v>30419.112399414669</v>
      </c>
      <c r="H55" s="3">
        <f t="shared" si="4"/>
        <v>30625.835263612797</v>
      </c>
      <c r="I55" s="3">
        <f t="shared" si="4"/>
        <v>0</v>
      </c>
      <c r="J55" s="3">
        <f t="shared" si="4"/>
        <v>11018.863962567144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71</v>
      </c>
      <c r="B4" s="1"/>
      <c r="C4" s="1"/>
    </row>
    <row r="6" spans="1:10" ht="15" x14ac:dyDescent="0.25">
      <c r="A6" s="2" t="s">
        <v>0</v>
      </c>
      <c r="B6" s="2"/>
      <c r="C6" s="3">
        <v>0.30563193289004503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643.78799999999967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675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894.83567318000507</v>
      </c>
      <c r="D13" s="16">
        <f>SUM(D54:G54)</f>
        <v>790.77616110203746</v>
      </c>
      <c r="E13" s="16">
        <f>SUM(D54:G54)</f>
        <v>790.77616110203746</v>
      </c>
      <c r="F13" s="41">
        <f>SUM(D54:G54)+I54+C9</f>
        <v>790.77616110203746</v>
      </c>
      <c r="G13" s="16">
        <f>SUM(D55:G55)+J55</f>
        <v>1109.5801708468396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643.78799999999967</v>
      </c>
      <c r="D14" s="17">
        <f>H54+C6+C8</f>
        <v>895.14130511289511</v>
      </c>
      <c r="E14" s="17">
        <f>C6+C8</f>
        <v>675.30563193289004</v>
      </c>
      <c r="F14" s="42">
        <f>C6+C7</f>
        <v>644.09363193288971</v>
      </c>
      <c r="G14" s="17">
        <f>C6+C7</f>
        <v>644.09363193288971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251.0476731800054</v>
      </c>
      <c r="D15" s="18">
        <f t="shared" ref="D15:G15" si="0">D13-D14</f>
        <v>-104.36514401085765</v>
      </c>
      <c r="E15" s="18">
        <f t="shared" si="0"/>
        <v>115.47052916914743</v>
      </c>
      <c r="F15" s="43">
        <f t="shared" si="0"/>
        <v>146.68252916914776</v>
      </c>
      <c r="G15" s="18">
        <f t="shared" si="0"/>
        <v>465.48653891394986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1.3899539494057136</v>
      </c>
      <c r="D16" s="19">
        <f t="shared" ref="D16:G16" si="1">IFERROR(D13/D14,0)</f>
        <v>0.88340930821229935</v>
      </c>
      <c r="E16" s="19">
        <f t="shared" si="1"/>
        <v>1.1709900283796575</v>
      </c>
      <c r="F16" s="44">
        <f t="shared" si="1"/>
        <v>1.2277347918018713</v>
      </c>
      <c r="G16" s="19">
        <f t="shared" si="1"/>
        <v>1.7227001104125967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275.6380049490482</v>
      </c>
      <c r="D17" s="20">
        <f t="shared" ref="D17:F17" si="2">IFERROR(D14/$B$54,0)</f>
        <v>383.25498997931891</v>
      </c>
      <c r="E17" s="20">
        <f t="shared" si="2"/>
        <v>289.13228751831059</v>
      </c>
      <c r="F17" s="45">
        <f t="shared" si="2"/>
        <v>275.76886134312593</v>
      </c>
      <c r="G17" s="20">
        <f>IFERROR(G14/$B$55,0)</f>
        <v>221.14868114445673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0.2452274210184183</v>
      </c>
      <c r="C24" s="7">
        <v>3.1139040971248918E-4</v>
      </c>
      <c r="D24" s="3">
        <v>34.590000000000003</v>
      </c>
      <c r="E24" s="3">
        <v>5</v>
      </c>
      <c r="F24" s="3">
        <v>12.68</v>
      </c>
      <c r="G24" s="3">
        <v>12.93</v>
      </c>
      <c r="H24" s="3">
        <v>18.89</v>
      </c>
      <c r="I24" s="3">
        <v>0</v>
      </c>
      <c r="J24" s="3">
        <v>6.5200000000000005</v>
      </c>
    </row>
    <row r="25" spans="1:10" ht="15" x14ac:dyDescent="0.25">
      <c r="A25" s="2">
        <v>2</v>
      </c>
      <c r="B25" s="7">
        <v>0.2452274210184183</v>
      </c>
      <c r="C25" s="7">
        <v>3.1139040971248918E-4</v>
      </c>
      <c r="D25" s="3">
        <v>35.450000000000003</v>
      </c>
      <c r="E25" s="3">
        <v>5.12</v>
      </c>
      <c r="F25" s="3">
        <v>13</v>
      </c>
      <c r="G25" s="3">
        <v>15.19</v>
      </c>
      <c r="H25" s="3">
        <v>19.54</v>
      </c>
      <c r="I25" s="3">
        <v>0</v>
      </c>
      <c r="J25" s="3">
        <v>6.8760000000000012</v>
      </c>
    </row>
    <row r="26" spans="1:10" ht="15" x14ac:dyDescent="0.25">
      <c r="A26" s="2">
        <v>3</v>
      </c>
      <c r="B26" s="7">
        <v>0.2452274210184183</v>
      </c>
      <c r="C26" s="7">
        <v>3.1139040971248918E-4</v>
      </c>
      <c r="D26" s="3">
        <v>36.340000000000003</v>
      </c>
      <c r="E26" s="3">
        <v>5.25</v>
      </c>
      <c r="F26" s="3">
        <v>13.32</v>
      </c>
      <c r="G26" s="3">
        <v>15.85</v>
      </c>
      <c r="H26" s="3">
        <v>20.2</v>
      </c>
      <c r="I26" s="3">
        <v>0</v>
      </c>
      <c r="J26" s="3">
        <v>7.0760000000000005</v>
      </c>
    </row>
    <row r="27" spans="1:10" ht="15" x14ac:dyDescent="0.25">
      <c r="A27" s="2">
        <v>4</v>
      </c>
      <c r="B27" s="7">
        <v>0.2452274210184183</v>
      </c>
      <c r="C27" s="7">
        <v>3.1139040971248918E-4</v>
      </c>
      <c r="D27" s="3">
        <v>37.25</v>
      </c>
      <c r="E27" s="3">
        <v>5.38</v>
      </c>
      <c r="F27" s="3">
        <v>13.66</v>
      </c>
      <c r="G27" s="3">
        <v>16.440000000000001</v>
      </c>
      <c r="H27" s="3">
        <v>20.89</v>
      </c>
      <c r="I27" s="3">
        <v>0</v>
      </c>
      <c r="J27" s="3">
        <v>7.2730000000000006</v>
      </c>
    </row>
    <row r="28" spans="1:10" ht="15" x14ac:dyDescent="0.25">
      <c r="A28" s="2">
        <v>5</v>
      </c>
      <c r="B28" s="7">
        <v>0.2452274210184183</v>
      </c>
      <c r="C28" s="7">
        <v>3.1139040971248918E-4</v>
      </c>
      <c r="D28" s="3">
        <v>38.18</v>
      </c>
      <c r="E28" s="3">
        <v>5.51</v>
      </c>
      <c r="F28" s="3">
        <v>14</v>
      </c>
      <c r="G28" s="3">
        <v>17.989999999999998</v>
      </c>
      <c r="H28" s="3">
        <v>21.6</v>
      </c>
      <c r="I28" s="3">
        <v>0</v>
      </c>
      <c r="J28" s="3">
        <v>7.5679999999999996</v>
      </c>
    </row>
    <row r="29" spans="1:10" ht="15" x14ac:dyDescent="0.25">
      <c r="A29" s="2">
        <v>6</v>
      </c>
      <c r="B29" s="7">
        <v>0.2452274210184183</v>
      </c>
      <c r="C29" s="7">
        <v>3.1139040971248918E-4</v>
      </c>
      <c r="D29" s="3">
        <v>39.130000000000003</v>
      </c>
      <c r="E29" s="3">
        <v>5.65</v>
      </c>
      <c r="F29" s="3">
        <v>14.35</v>
      </c>
      <c r="G29" s="3">
        <v>22.12</v>
      </c>
      <c r="H29" s="3">
        <v>22.33</v>
      </c>
      <c r="I29" s="3">
        <v>0</v>
      </c>
      <c r="J29" s="3">
        <v>8.125</v>
      </c>
    </row>
    <row r="30" spans="1:10" ht="15" x14ac:dyDescent="0.25">
      <c r="A30" s="2">
        <v>7</v>
      </c>
      <c r="B30" s="7">
        <v>0.2452274210184183</v>
      </c>
      <c r="C30" s="7">
        <v>3.1139040971248918E-4</v>
      </c>
      <c r="D30" s="3">
        <v>40.11</v>
      </c>
      <c r="E30" s="3">
        <v>5.79</v>
      </c>
      <c r="F30" s="3">
        <v>14.71</v>
      </c>
      <c r="G30" s="3">
        <v>40.78</v>
      </c>
      <c r="H30" s="3">
        <v>23.09</v>
      </c>
      <c r="I30" s="3">
        <v>0</v>
      </c>
      <c r="J30" s="3">
        <v>10.139000000000001</v>
      </c>
    </row>
    <row r="31" spans="1:10" ht="15" x14ac:dyDescent="0.25">
      <c r="A31" s="2">
        <v>8</v>
      </c>
      <c r="B31" s="7">
        <v>0.2452274210184183</v>
      </c>
      <c r="C31" s="7">
        <v>3.1139040971248918E-4</v>
      </c>
      <c r="D31" s="3">
        <v>41.12</v>
      </c>
      <c r="E31" s="3">
        <v>5.94</v>
      </c>
      <c r="F31" s="3">
        <v>15.08</v>
      </c>
      <c r="G31" s="3">
        <v>30.48</v>
      </c>
      <c r="H31" s="3">
        <v>23.88</v>
      </c>
      <c r="I31" s="3">
        <v>0</v>
      </c>
      <c r="J31" s="3">
        <v>9.2619999999999987</v>
      </c>
    </row>
    <row r="32" spans="1:10" ht="15" x14ac:dyDescent="0.25">
      <c r="A32" s="2">
        <v>9</v>
      </c>
      <c r="B32" s="7">
        <v>0.2452274210184183</v>
      </c>
      <c r="C32" s="7">
        <v>3.1139040971248918E-4</v>
      </c>
      <c r="D32" s="3">
        <v>42.14</v>
      </c>
      <c r="E32" s="3">
        <v>6.09</v>
      </c>
      <c r="F32" s="3">
        <v>15.45</v>
      </c>
      <c r="G32" s="3">
        <v>22.76</v>
      </c>
      <c r="H32" s="3">
        <v>24.69</v>
      </c>
      <c r="I32" s="3">
        <v>0</v>
      </c>
      <c r="J32" s="3">
        <v>8.6440000000000019</v>
      </c>
    </row>
    <row r="33" spans="1:10" ht="15" x14ac:dyDescent="0.25">
      <c r="A33" s="2">
        <v>10</v>
      </c>
      <c r="B33" s="7">
        <v>0.2452274210184183</v>
      </c>
      <c r="C33" s="7">
        <v>3.1139040971248918E-4</v>
      </c>
      <c r="D33" s="3">
        <v>43.2</v>
      </c>
      <c r="E33" s="3">
        <v>6.24</v>
      </c>
      <c r="F33" s="3">
        <v>15.84</v>
      </c>
      <c r="G33" s="3">
        <v>22.84</v>
      </c>
      <c r="H33" s="3">
        <v>25.53</v>
      </c>
      <c r="I33" s="3">
        <v>0</v>
      </c>
      <c r="J33" s="3">
        <v>8.8120000000000012</v>
      </c>
    </row>
    <row r="34" spans="1:10" ht="15" x14ac:dyDescent="0.25">
      <c r="A34" s="2">
        <v>11</v>
      </c>
      <c r="B34" s="7">
        <v>0.2452274210184183</v>
      </c>
      <c r="C34" s="7">
        <v>3.1139040971248918E-4</v>
      </c>
      <c r="D34" s="3">
        <v>44.28</v>
      </c>
      <c r="E34" s="3">
        <v>6.39</v>
      </c>
      <c r="F34" s="3">
        <v>16.23</v>
      </c>
      <c r="G34" s="3">
        <v>23.61</v>
      </c>
      <c r="H34" s="3">
        <v>26.4</v>
      </c>
      <c r="I34" s="3">
        <v>0</v>
      </c>
      <c r="J34" s="3">
        <v>9.0510000000000002</v>
      </c>
    </row>
    <row r="35" spans="1:10" ht="15" x14ac:dyDescent="0.25">
      <c r="A35" s="2">
        <v>12</v>
      </c>
      <c r="B35" s="7">
        <v>0.2452274210184183</v>
      </c>
      <c r="C35" s="7">
        <v>3.1139040971248918E-4</v>
      </c>
      <c r="D35" s="3">
        <v>45.38</v>
      </c>
      <c r="E35" s="3">
        <v>6.55</v>
      </c>
      <c r="F35" s="3">
        <v>16.64</v>
      </c>
      <c r="G35" s="3">
        <v>27.92</v>
      </c>
      <c r="H35" s="3">
        <v>27.29</v>
      </c>
      <c r="I35" s="3">
        <v>0</v>
      </c>
      <c r="J35" s="3">
        <v>9.6490000000000009</v>
      </c>
    </row>
    <row r="36" spans="1:10" ht="15" x14ac:dyDescent="0.25">
      <c r="A36" s="2">
        <v>13</v>
      </c>
      <c r="B36" s="7">
        <v>0.2452274210184183</v>
      </c>
      <c r="C36" s="7">
        <v>3.1139040971248918E-4</v>
      </c>
      <c r="D36" s="3">
        <v>46.52</v>
      </c>
      <c r="E36" s="3">
        <v>6.72</v>
      </c>
      <c r="F36" s="3">
        <v>17.059999999999999</v>
      </c>
      <c r="G36" s="3">
        <v>31.67</v>
      </c>
      <c r="H36" s="3">
        <v>28.22</v>
      </c>
      <c r="I36" s="3">
        <v>0</v>
      </c>
      <c r="J36" s="3">
        <v>10.197000000000001</v>
      </c>
    </row>
    <row r="37" spans="1:10" ht="15" x14ac:dyDescent="0.25">
      <c r="A37" s="2">
        <v>14</v>
      </c>
      <c r="B37" s="7">
        <v>0.2452274210184183</v>
      </c>
      <c r="C37" s="7">
        <v>3.1139040971248918E-4</v>
      </c>
      <c r="D37" s="3">
        <v>47.68</v>
      </c>
      <c r="E37" s="3">
        <v>6.89</v>
      </c>
      <c r="F37" s="3">
        <v>17.48</v>
      </c>
      <c r="G37" s="3">
        <v>36.520000000000003</v>
      </c>
      <c r="H37" s="3">
        <v>29.18</v>
      </c>
      <c r="I37" s="3">
        <v>0</v>
      </c>
      <c r="J37" s="3">
        <v>10.856999999999999</v>
      </c>
    </row>
    <row r="38" spans="1:10" ht="15" x14ac:dyDescent="0.25">
      <c r="A38" s="2">
        <v>15</v>
      </c>
      <c r="B38" s="7">
        <v>0.2452274210184183</v>
      </c>
      <c r="C38" s="7">
        <v>3.1139040971248918E-4</v>
      </c>
      <c r="D38" s="3">
        <v>48.87</v>
      </c>
      <c r="E38" s="3">
        <v>7.06</v>
      </c>
      <c r="F38" s="3">
        <v>17.920000000000002</v>
      </c>
      <c r="G38" s="3">
        <v>27.17</v>
      </c>
      <c r="H38" s="3">
        <v>30.17</v>
      </c>
      <c r="I38" s="3">
        <v>0</v>
      </c>
      <c r="J38" s="3">
        <v>10.102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2.3356285724060593</v>
      </c>
      <c r="C54" s="7">
        <f t="shared" ref="C54:J54" si="3">C24+NPV($F$18,C25:C53)</f>
        <v>2.96578716636707E-3</v>
      </c>
      <c r="D54" s="3">
        <f t="shared" si="3"/>
        <v>381.17131867151181</v>
      </c>
      <c r="E54" s="3">
        <f t="shared" si="3"/>
        <v>55.052582791512478</v>
      </c>
      <c r="F54" s="3">
        <f t="shared" si="3"/>
        <v>139.76143232836196</v>
      </c>
      <c r="G54" s="3">
        <f t="shared" si="3"/>
        <v>214.79082731065128</v>
      </c>
      <c r="H54" s="3">
        <f t="shared" si="3"/>
        <v>219.83567318000507</v>
      </c>
      <c r="I54" s="3">
        <f t="shared" si="3"/>
        <v>0</v>
      </c>
      <c r="J54" s="3">
        <f t="shared" si="3"/>
        <v>79.077616110203749</v>
      </c>
    </row>
    <row r="55" spans="1:10" x14ac:dyDescent="0.3">
      <c r="A55" s="4" t="s">
        <v>32</v>
      </c>
      <c r="B55" s="7">
        <f>B24+NPV($G$18,B25:B53)</f>
        <v>2.9124913999019544</v>
      </c>
      <c r="C55" s="7">
        <f t="shared" ref="C55:J55" si="4">C24+NPV($G$18,C25:C53)</f>
        <v>3.6982890678912061E-3</v>
      </c>
      <c r="D55" s="3">
        <f t="shared" si="4"/>
        <v>483.25438787996097</v>
      </c>
      <c r="E55" s="3">
        <f t="shared" si="4"/>
        <v>69.795756555450353</v>
      </c>
      <c r="F55" s="3">
        <f t="shared" si="4"/>
        <v>177.1919822402343</v>
      </c>
      <c r="G55" s="3">
        <f t="shared" si="4"/>
        <v>278.46711954875394</v>
      </c>
      <c r="H55" s="3">
        <f t="shared" si="4"/>
        <v>280.37091006918916</v>
      </c>
      <c r="I55" s="3">
        <f t="shared" si="4"/>
        <v>0</v>
      </c>
      <c r="J55" s="3">
        <f t="shared" si="4"/>
        <v>100.87092462243994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70</v>
      </c>
      <c r="B4" s="1"/>
      <c r="C4" s="1"/>
    </row>
    <row r="6" spans="1:10" ht="15" x14ac:dyDescent="0.25">
      <c r="A6" s="2" t="s">
        <v>0</v>
      </c>
      <c r="B6" s="2"/>
      <c r="C6" s="3">
        <v>1335.2264861388123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115475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11769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997482.06612163549</v>
      </c>
      <c r="D13" s="16">
        <f>SUM(D54:G54)</f>
        <v>1159930.9279057949</v>
      </c>
      <c r="E13" s="16">
        <f>SUM(D54:G54)</f>
        <v>1159930.9279057949</v>
      </c>
      <c r="F13" s="41">
        <f>SUM(D54:G54)+I54+C9</f>
        <v>1159930.9279057949</v>
      </c>
      <c r="G13" s="16">
        <f>SUM(D55:G55)+J55</f>
        <v>1764648.5082064816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115475</v>
      </c>
      <c r="D14" s="17">
        <f>H54+C6+C8</f>
        <v>998817.29260777426</v>
      </c>
      <c r="E14" s="17">
        <f>C6+C8</f>
        <v>13104.226486138812</v>
      </c>
      <c r="F14" s="42">
        <f>C6+C7</f>
        <v>116810.22648613881</v>
      </c>
      <c r="G14" s="17">
        <f>C6+C7</f>
        <v>116810.22648613881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882007.06612163549</v>
      </c>
      <c r="D15" s="18">
        <f t="shared" ref="D15:G15" si="0">D13-D14</f>
        <v>161113.63529802067</v>
      </c>
      <c r="E15" s="18">
        <f t="shared" si="0"/>
        <v>1146826.7014196562</v>
      </c>
      <c r="F15" s="43">
        <f t="shared" si="0"/>
        <v>1043120.7014196562</v>
      </c>
      <c r="G15" s="18">
        <f t="shared" si="0"/>
        <v>1647838.2817203428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8.6380780785593032</v>
      </c>
      <c r="D16" s="19">
        <f t="shared" ref="D16:G16" si="1">IFERROR(D13/D14,0)</f>
        <v>1.1613044112175663</v>
      </c>
      <c r="E16" s="19">
        <f t="shared" si="1"/>
        <v>88.515787569203638</v>
      </c>
      <c r="F16" s="44">
        <f t="shared" si="1"/>
        <v>9.9300460481808681</v>
      </c>
      <c r="G16" s="19">
        <f t="shared" si="1"/>
        <v>15.106969323579577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9.7894003931628468</v>
      </c>
      <c r="D17" s="20">
        <f t="shared" ref="D17:F17" si="2">IFERROR(D14/$B$54,0)</f>
        <v>84.674798847823297</v>
      </c>
      <c r="E17" s="20">
        <f t="shared" si="2"/>
        <v>1.11091162516131</v>
      </c>
      <c r="F17" s="45">
        <f t="shared" si="2"/>
        <v>9.9025943025663423</v>
      </c>
      <c r="G17" s="20">
        <f>IFERROR(G14/$B$55,0)</f>
        <v>7.4481911230036362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1071.3348718999998</v>
      </c>
      <c r="C24" s="7">
        <v>0.1358269</v>
      </c>
      <c r="D24" s="3">
        <v>16300.08</v>
      </c>
      <c r="E24" s="3">
        <v>2354.02</v>
      </c>
      <c r="F24" s="3">
        <v>5976.64</v>
      </c>
      <c r="G24" s="3">
        <v>48322.7</v>
      </c>
      <c r="H24" s="3">
        <v>69177.440000000002</v>
      </c>
      <c r="I24" s="3">
        <v>0</v>
      </c>
      <c r="J24" s="3">
        <v>7295.344000000001</v>
      </c>
    </row>
    <row r="25" spans="1:10" ht="15" x14ac:dyDescent="0.25">
      <c r="A25" s="2">
        <v>2</v>
      </c>
      <c r="B25" s="7">
        <v>1071.3348718999998</v>
      </c>
      <c r="C25" s="7">
        <v>0.1358269</v>
      </c>
      <c r="D25" s="3">
        <v>16707.580000000002</v>
      </c>
      <c r="E25" s="3">
        <v>2412.87</v>
      </c>
      <c r="F25" s="3">
        <v>6126.05</v>
      </c>
      <c r="G25" s="3">
        <v>50272.3</v>
      </c>
      <c r="H25" s="3">
        <v>71529.47</v>
      </c>
      <c r="I25" s="3">
        <v>0</v>
      </c>
      <c r="J25" s="3">
        <v>7551.880000000001</v>
      </c>
    </row>
    <row r="26" spans="1:10" ht="15" x14ac:dyDescent="0.25">
      <c r="A26" s="2">
        <v>3</v>
      </c>
      <c r="B26" s="7">
        <v>1071.3348718999998</v>
      </c>
      <c r="C26" s="7">
        <v>0.1358269</v>
      </c>
      <c r="D26" s="3">
        <v>17125.27</v>
      </c>
      <c r="E26" s="3">
        <v>2473.19</v>
      </c>
      <c r="F26" s="3">
        <v>6279.21</v>
      </c>
      <c r="G26" s="3">
        <v>54107.86</v>
      </c>
      <c r="H26" s="3">
        <v>73961.48</v>
      </c>
      <c r="I26" s="3">
        <v>0</v>
      </c>
      <c r="J26" s="3">
        <v>7998.5529999999999</v>
      </c>
    </row>
    <row r="27" spans="1:10" ht="15" x14ac:dyDescent="0.25">
      <c r="A27" s="2">
        <v>4</v>
      </c>
      <c r="B27" s="7">
        <v>1071.3348718999998</v>
      </c>
      <c r="C27" s="7">
        <v>0.1358269</v>
      </c>
      <c r="D27" s="3">
        <v>17553.400000000001</v>
      </c>
      <c r="E27" s="3">
        <v>2535.02</v>
      </c>
      <c r="F27" s="3">
        <v>6436.19</v>
      </c>
      <c r="G27" s="3">
        <v>61259.94</v>
      </c>
      <c r="H27" s="3">
        <v>76476.17</v>
      </c>
      <c r="I27" s="3">
        <v>0</v>
      </c>
      <c r="J27" s="3">
        <v>8778.4549999999999</v>
      </c>
    </row>
    <row r="28" spans="1:10" ht="15" x14ac:dyDescent="0.25">
      <c r="A28" s="2">
        <v>5</v>
      </c>
      <c r="B28" s="7">
        <v>1071.3348718999998</v>
      </c>
      <c r="C28" s="7">
        <v>0.1358269</v>
      </c>
      <c r="D28" s="3">
        <v>17992.240000000002</v>
      </c>
      <c r="E28" s="3">
        <v>2598.4</v>
      </c>
      <c r="F28" s="3">
        <v>6597.09</v>
      </c>
      <c r="G28" s="3">
        <v>59316.54</v>
      </c>
      <c r="H28" s="3">
        <v>79076.350000000006</v>
      </c>
      <c r="I28" s="3">
        <v>0</v>
      </c>
      <c r="J28" s="3">
        <v>8650.4270000000015</v>
      </c>
    </row>
    <row r="29" spans="1:10" ht="15" x14ac:dyDescent="0.25">
      <c r="A29" s="2">
        <v>6</v>
      </c>
      <c r="B29" s="7">
        <v>1071.3348718999998</v>
      </c>
      <c r="C29" s="7">
        <v>0.1358269</v>
      </c>
      <c r="D29" s="3">
        <v>18442.04</v>
      </c>
      <c r="E29" s="3">
        <v>2663.36</v>
      </c>
      <c r="F29" s="3">
        <v>6762.02</v>
      </c>
      <c r="G29" s="3">
        <v>82195.05</v>
      </c>
      <c r="H29" s="3">
        <v>81764.95</v>
      </c>
      <c r="I29" s="3">
        <v>0</v>
      </c>
      <c r="J29" s="3">
        <v>11006.247000000001</v>
      </c>
    </row>
    <row r="30" spans="1:10" ht="15" x14ac:dyDescent="0.25">
      <c r="A30" s="2">
        <v>7</v>
      </c>
      <c r="B30" s="7">
        <v>1071.3348718999998</v>
      </c>
      <c r="C30" s="7">
        <v>0.1358269</v>
      </c>
      <c r="D30" s="3">
        <v>18903.09</v>
      </c>
      <c r="E30" s="3">
        <v>2729.94</v>
      </c>
      <c r="F30" s="3">
        <v>6931.07</v>
      </c>
      <c r="G30" s="3">
        <v>92754.94</v>
      </c>
      <c r="H30" s="3">
        <v>84544.960000000006</v>
      </c>
      <c r="I30" s="3">
        <v>0</v>
      </c>
      <c r="J30" s="3">
        <v>12131.904000000002</v>
      </c>
    </row>
    <row r="31" spans="1:10" ht="15" x14ac:dyDescent="0.25">
      <c r="A31" s="2">
        <v>8</v>
      </c>
      <c r="B31" s="7">
        <v>1071.3348718999998</v>
      </c>
      <c r="C31" s="7">
        <v>0.1358269</v>
      </c>
      <c r="D31" s="3">
        <v>19375.669999999998</v>
      </c>
      <c r="E31" s="3">
        <v>2798.19</v>
      </c>
      <c r="F31" s="3">
        <v>7104.35</v>
      </c>
      <c r="G31" s="3">
        <v>86765</v>
      </c>
      <c r="H31" s="3">
        <v>87419.49</v>
      </c>
      <c r="I31" s="3">
        <v>0</v>
      </c>
      <c r="J31" s="3">
        <v>11604.321</v>
      </c>
    </row>
    <row r="32" spans="1:10" ht="15" x14ac:dyDescent="0.25">
      <c r="A32" s="2">
        <v>9</v>
      </c>
      <c r="B32" s="7">
        <v>1071.3348718999998</v>
      </c>
      <c r="C32" s="7">
        <v>0.1358269</v>
      </c>
      <c r="D32" s="3">
        <v>19860.060000000001</v>
      </c>
      <c r="E32" s="3">
        <v>2868.14</v>
      </c>
      <c r="F32" s="3">
        <v>7281.95</v>
      </c>
      <c r="G32" s="3">
        <v>79858.12</v>
      </c>
      <c r="H32" s="3">
        <v>90391.75</v>
      </c>
      <c r="I32" s="3">
        <v>0</v>
      </c>
      <c r="J32" s="3">
        <v>10986.826999999999</v>
      </c>
    </row>
    <row r="33" spans="1:10" ht="15" x14ac:dyDescent="0.25">
      <c r="A33" s="2">
        <v>10</v>
      </c>
      <c r="B33" s="7">
        <v>1071.3348718999998</v>
      </c>
      <c r="C33" s="7">
        <v>0.1358269</v>
      </c>
      <c r="D33" s="3">
        <v>20356.57</v>
      </c>
      <c r="E33" s="3">
        <v>2939.85</v>
      </c>
      <c r="F33" s="3">
        <v>7464</v>
      </c>
      <c r="G33" s="3">
        <v>81606.289999999994</v>
      </c>
      <c r="H33" s="3">
        <v>93465.07</v>
      </c>
      <c r="I33" s="3">
        <v>0</v>
      </c>
      <c r="J33" s="3">
        <v>11236.671</v>
      </c>
    </row>
    <row r="34" spans="1:10" ht="15" x14ac:dyDescent="0.25">
      <c r="A34" s="2">
        <v>11</v>
      </c>
      <c r="B34" s="7">
        <v>1071.3348718999998</v>
      </c>
      <c r="C34" s="7">
        <v>0.1358269</v>
      </c>
      <c r="D34" s="3">
        <v>20865.48</v>
      </c>
      <c r="E34" s="3">
        <v>3013.34</v>
      </c>
      <c r="F34" s="3">
        <v>7650.6</v>
      </c>
      <c r="G34" s="3">
        <v>82313.48</v>
      </c>
      <c r="H34" s="3">
        <v>96642.880000000005</v>
      </c>
      <c r="I34" s="3">
        <v>0</v>
      </c>
      <c r="J34" s="3">
        <v>11384.29</v>
      </c>
    </row>
    <row r="35" spans="1:10" ht="15" x14ac:dyDescent="0.25">
      <c r="A35" s="2">
        <v>12</v>
      </c>
      <c r="B35" s="7">
        <v>1071.3348718999998</v>
      </c>
      <c r="C35" s="7">
        <v>0.1358269</v>
      </c>
      <c r="D35" s="3">
        <v>21387.119999999999</v>
      </c>
      <c r="E35" s="3">
        <v>3088.68</v>
      </c>
      <c r="F35" s="3">
        <v>7841.87</v>
      </c>
      <c r="G35" s="3">
        <v>89004.53</v>
      </c>
      <c r="H35" s="3">
        <v>99928.74</v>
      </c>
      <c r="I35" s="3">
        <v>0</v>
      </c>
      <c r="J35" s="3">
        <v>12132.220000000001</v>
      </c>
    </row>
    <row r="36" spans="1:10" ht="15" x14ac:dyDescent="0.25">
      <c r="A36" s="2">
        <v>13</v>
      </c>
      <c r="B36" s="7">
        <v>1071.3348718999998</v>
      </c>
      <c r="C36" s="7">
        <v>0.1358269</v>
      </c>
      <c r="D36" s="3">
        <v>21921.79</v>
      </c>
      <c r="E36" s="3">
        <v>3165.89</v>
      </c>
      <c r="F36" s="3">
        <v>8037.91</v>
      </c>
      <c r="G36" s="3">
        <v>94472.22</v>
      </c>
      <c r="H36" s="3">
        <v>103326.32</v>
      </c>
      <c r="I36" s="3">
        <v>0</v>
      </c>
      <c r="J36" s="3">
        <v>12759.781000000001</v>
      </c>
    </row>
    <row r="37" spans="1:10" ht="15" x14ac:dyDescent="0.25">
      <c r="A37" s="2">
        <v>14</v>
      </c>
      <c r="B37" s="7">
        <v>1071.3348718999998</v>
      </c>
      <c r="C37" s="7">
        <v>0.1358269</v>
      </c>
      <c r="D37" s="3">
        <v>22469.84</v>
      </c>
      <c r="E37" s="3">
        <v>3245.04</v>
      </c>
      <c r="F37" s="3">
        <v>8238.86</v>
      </c>
      <c r="G37" s="3">
        <v>100243.95</v>
      </c>
      <c r="H37" s="3">
        <v>106839.41</v>
      </c>
      <c r="I37" s="3">
        <v>0</v>
      </c>
      <c r="J37" s="3">
        <v>13419.769</v>
      </c>
    </row>
    <row r="38" spans="1:10" ht="15" x14ac:dyDescent="0.25">
      <c r="A38" s="2">
        <v>15</v>
      </c>
      <c r="B38" s="7">
        <v>1071.3348718999998</v>
      </c>
      <c r="C38" s="7">
        <v>0.1358269</v>
      </c>
      <c r="D38" s="3">
        <v>23031.59</v>
      </c>
      <c r="E38" s="3">
        <v>3326.17</v>
      </c>
      <c r="F38" s="3">
        <v>8444.83</v>
      </c>
      <c r="G38" s="3">
        <v>91516.35</v>
      </c>
      <c r="H38" s="3">
        <v>110471.95</v>
      </c>
      <c r="I38" s="3">
        <v>0</v>
      </c>
      <c r="J38" s="3">
        <v>12631.894</v>
      </c>
    </row>
    <row r="39" spans="1:10" ht="15" x14ac:dyDescent="0.25">
      <c r="A39" s="2">
        <v>16</v>
      </c>
      <c r="B39" s="7">
        <v>1071.3348718999998</v>
      </c>
      <c r="C39" s="7">
        <v>0.1358269</v>
      </c>
      <c r="D39" s="3">
        <v>23607.37</v>
      </c>
      <c r="E39" s="3">
        <v>3409.32</v>
      </c>
      <c r="F39" s="3">
        <v>8655.9500000000007</v>
      </c>
      <c r="G39" s="3">
        <v>95006.78</v>
      </c>
      <c r="H39" s="3">
        <v>114228</v>
      </c>
      <c r="I39" s="3">
        <v>0</v>
      </c>
      <c r="J39" s="3">
        <v>13067.942000000001</v>
      </c>
    </row>
    <row r="40" spans="1:10" ht="15" x14ac:dyDescent="0.25">
      <c r="A40" s="2">
        <v>17</v>
      </c>
      <c r="B40" s="7">
        <v>1071.3348718999998</v>
      </c>
      <c r="C40" s="7">
        <v>0.1358269</v>
      </c>
      <c r="D40" s="3">
        <v>24197.56</v>
      </c>
      <c r="E40" s="3">
        <v>3494.55</v>
      </c>
      <c r="F40" s="3">
        <v>8872.35</v>
      </c>
      <c r="G40" s="3">
        <v>93984.9</v>
      </c>
      <c r="H40" s="3">
        <v>118111.75</v>
      </c>
      <c r="I40" s="3">
        <v>0</v>
      </c>
      <c r="J40" s="3">
        <v>13054.936</v>
      </c>
    </row>
    <row r="41" spans="1:10" ht="15" x14ac:dyDescent="0.25">
      <c r="A41" s="2">
        <v>18</v>
      </c>
      <c r="B41" s="7">
        <v>1071.3348718999998</v>
      </c>
      <c r="C41" s="7">
        <v>0.1358269</v>
      </c>
      <c r="D41" s="3">
        <v>24802.5</v>
      </c>
      <c r="E41" s="3">
        <v>3581.92</v>
      </c>
      <c r="F41" s="3">
        <v>9094.16</v>
      </c>
      <c r="G41" s="3">
        <v>99482.7</v>
      </c>
      <c r="H41" s="3">
        <v>122127.55</v>
      </c>
      <c r="I41" s="3">
        <v>0</v>
      </c>
      <c r="J41" s="3">
        <v>13696.128000000001</v>
      </c>
    </row>
    <row r="42" spans="1:10" ht="15" x14ac:dyDescent="0.25">
      <c r="A42" s="2">
        <v>19</v>
      </c>
      <c r="B42" s="7">
        <v>1071.3348718999998</v>
      </c>
      <c r="C42" s="7">
        <v>0.1358269</v>
      </c>
      <c r="D42" s="3">
        <v>25422.560000000001</v>
      </c>
      <c r="E42" s="3">
        <v>3671.47</v>
      </c>
      <c r="F42" s="3">
        <v>9321.52</v>
      </c>
      <c r="G42" s="3">
        <v>101497.62</v>
      </c>
      <c r="H42" s="3">
        <v>126279.89</v>
      </c>
      <c r="I42" s="3">
        <v>0</v>
      </c>
      <c r="J42" s="3">
        <v>13991.316999999999</v>
      </c>
    </row>
    <row r="43" spans="1:10" ht="15" x14ac:dyDescent="0.25">
      <c r="A43" s="2">
        <v>20</v>
      </c>
      <c r="B43" s="7">
        <v>1071.3348718999998</v>
      </c>
      <c r="C43" s="7">
        <v>0.1358269</v>
      </c>
      <c r="D43" s="3">
        <v>26058.12</v>
      </c>
      <c r="E43" s="3">
        <v>3763.25</v>
      </c>
      <c r="F43" s="3">
        <v>9554.5499999999993</v>
      </c>
      <c r="G43" s="3">
        <v>99792.05</v>
      </c>
      <c r="H43" s="3">
        <v>130573.4</v>
      </c>
      <c r="I43" s="3">
        <v>0</v>
      </c>
      <c r="J43" s="3">
        <v>13916.797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11795.921646094946</v>
      </c>
      <c r="C54" s="7">
        <f t="shared" ref="C54:J54" si="3">C24+NPV($F$18,C25:C53)</f>
        <v>1.495520692788133</v>
      </c>
      <c r="D54" s="3">
        <f t="shared" si="3"/>
        <v>216381.95561285948</v>
      </c>
      <c r="E54" s="3">
        <f t="shared" si="3"/>
        <v>31249.375124410064</v>
      </c>
      <c r="F54" s="3">
        <f t="shared" si="3"/>
        <v>79339.29195992212</v>
      </c>
      <c r="G54" s="3">
        <f t="shared" si="3"/>
        <v>832960.30520860327</v>
      </c>
      <c r="H54" s="3">
        <f t="shared" si="3"/>
        <v>985713.06612163549</v>
      </c>
      <c r="I54" s="3">
        <f t="shared" si="3"/>
        <v>0</v>
      </c>
      <c r="J54" s="3">
        <f t="shared" si="3"/>
        <v>115993.09279057951</v>
      </c>
    </row>
    <row r="55" spans="1:10" x14ac:dyDescent="0.3">
      <c r="A55" s="4" t="s">
        <v>32</v>
      </c>
      <c r="B55" s="7">
        <f>B24+NPV($G$18,B25:B53)</f>
        <v>15683.032907865647</v>
      </c>
      <c r="C55" s="7">
        <f t="shared" ref="C55:J55" si="4">C24+NPV($G$18,C25:C53)</f>
        <v>1.9883397790417583</v>
      </c>
      <c r="D55" s="3">
        <f t="shared" si="4"/>
        <v>296166.54930974764</v>
      </c>
      <c r="E55" s="3">
        <f t="shared" si="4"/>
        <v>42771.677733755278</v>
      </c>
      <c r="F55" s="3">
        <f t="shared" si="4"/>
        <v>108593.35909891539</v>
      </c>
      <c r="G55" s="3">
        <f t="shared" si="4"/>
        <v>1156694.3304089285</v>
      </c>
      <c r="H55" s="3">
        <f t="shared" si="4"/>
        <v>1363428.8045518172</v>
      </c>
      <c r="I55" s="3">
        <f t="shared" si="4"/>
        <v>0</v>
      </c>
      <c r="J55" s="3">
        <f t="shared" si="4"/>
        <v>160422.59165513469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67</v>
      </c>
      <c r="B4" s="1"/>
      <c r="C4" s="1"/>
    </row>
    <row r="6" spans="1:10" ht="15" x14ac:dyDescent="0.25">
      <c r="A6" s="2" t="s">
        <v>0</v>
      </c>
      <c r="B6" s="2"/>
      <c r="C6" s="3">
        <v>127.97513403707805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204.66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52.5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523.66214893346319</v>
      </c>
      <c r="D13" s="16">
        <f>SUM(D54:G54)</f>
        <v>1694.9330130132171</v>
      </c>
      <c r="E13" s="16">
        <f>SUM(D54:G54)</f>
        <v>1694.9330130132171</v>
      </c>
      <c r="F13" s="41">
        <f>SUM(D54:G54)+I54+C9</f>
        <v>1694.9330130132171</v>
      </c>
      <c r="G13" s="16">
        <f>SUM(D55:G55)+J55</f>
        <v>2378.2511189658221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204.66</v>
      </c>
      <c r="D14" s="17">
        <f>H54+C6+C8</f>
        <v>651.63728297054115</v>
      </c>
      <c r="E14" s="17">
        <f>C6+C8</f>
        <v>180.47513403707805</v>
      </c>
      <c r="F14" s="42">
        <f>C6+C7</f>
        <v>332.63513403707805</v>
      </c>
      <c r="G14" s="17">
        <f>C6+C7</f>
        <v>332.63513403707805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319.00214893346322</v>
      </c>
      <c r="D15" s="18">
        <f t="shared" ref="D15:G15" si="0">D13-D14</f>
        <v>1043.295730042676</v>
      </c>
      <c r="E15" s="18">
        <f t="shared" si="0"/>
        <v>1514.457878976139</v>
      </c>
      <c r="F15" s="43">
        <f t="shared" si="0"/>
        <v>1362.2978789761391</v>
      </c>
      <c r="G15" s="18">
        <f t="shared" si="0"/>
        <v>2045.6159849287442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2.5586931932642587</v>
      </c>
      <c r="D16" s="19">
        <f t="shared" ref="D16:G16" si="1">IFERROR(D13/D14,0)</f>
        <v>2.6010375055379398</v>
      </c>
      <c r="E16" s="19">
        <f t="shared" si="1"/>
        <v>9.3915043867760666</v>
      </c>
      <c r="F16" s="44">
        <f t="shared" si="1"/>
        <v>5.0954720039413726</v>
      </c>
      <c r="G16" s="19">
        <f t="shared" si="1"/>
        <v>7.1497291645106982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40.883010139971518</v>
      </c>
      <c r="D17" s="20">
        <f t="shared" ref="D17:F17" si="2">IFERROR(D14/$B$54,0)</f>
        <v>130.17147291736597</v>
      </c>
      <c r="E17" s="20">
        <f t="shared" si="2"/>
        <v>36.051826125528095</v>
      </c>
      <c r="F17" s="45">
        <f t="shared" si="2"/>
        <v>66.447403292038729</v>
      </c>
      <c r="G17" s="20">
        <f>IFERROR(G14/$B$55,0)</f>
        <v>53.286493376872677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0.52559999999999996</v>
      </c>
      <c r="C24" s="7">
        <v>7.8853988697594958E-5</v>
      </c>
      <c r="D24" s="3">
        <v>74.14</v>
      </c>
      <c r="E24" s="3">
        <v>10.71</v>
      </c>
      <c r="F24" s="3">
        <v>27.18</v>
      </c>
      <c r="G24" s="3">
        <v>27.72</v>
      </c>
      <c r="H24" s="3">
        <v>40.5</v>
      </c>
      <c r="I24" s="3">
        <v>0</v>
      </c>
      <c r="J24" s="3">
        <v>13.975000000000001</v>
      </c>
    </row>
    <row r="25" spans="1:10" ht="15" x14ac:dyDescent="0.25">
      <c r="A25" s="2">
        <v>2</v>
      </c>
      <c r="B25" s="7">
        <v>0.52559999999999996</v>
      </c>
      <c r="C25" s="7">
        <v>7.8853988697594958E-5</v>
      </c>
      <c r="D25" s="3">
        <v>75.989999999999995</v>
      </c>
      <c r="E25" s="3">
        <v>10.97</v>
      </c>
      <c r="F25" s="3">
        <v>27.86</v>
      </c>
      <c r="G25" s="3">
        <v>32.549999999999997</v>
      </c>
      <c r="H25" s="3">
        <v>41.87</v>
      </c>
      <c r="I25" s="3">
        <v>0</v>
      </c>
      <c r="J25" s="3">
        <v>14.737000000000002</v>
      </c>
    </row>
    <row r="26" spans="1:10" ht="15" x14ac:dyDescent="0.25">
      <c r="A26" s="2">
        <v>3</v>
      </c>
      <c r="B26" s="7">
        <v>0.52559999999999996</v>
      </c>
      <c r="C26" s="7">
        <v>7.8853988697594958E-5</v>
      </c>
      <c r="D26" s="3">
        <v>77.89</v>
      </c>
      <c r="E26" s="3">
        <v>11.25</v>
      </c>
      <c r="F26" s="3">
        <v>28.56</v>
      </c>
      <c r="G26" s="3">
        <v>33.979999999999997</v>
      </c>
      <c r="H26" s="3">
        <v>43.3</v>
      </c>
      <c r="I26" s="3">
        <v>0</v>
      </c>
      <c r="J26" s="3">
        <v>15.168000000000001</v>
      </c>
    </row>
    <row r="27" spans="1:10" ht="15" x14ac:dyDescent="0.25">
      <c r="A27" s="2">
        <v>4</v>
      </c>
      <c r="B27" s="7">
        <v>0.52559999999999996</v>
      </c>
      <c r="C27" s="7">
        <v>7.8853988697594958E-5</v>
      </c>
      <c r="D27" s="3">
        <v>79.84</v>
      </c>
      <c r="E27" s="3">
        <v>11.53</v>
      </c>
      <c r="F27" s="3">
        <v>29.27</v>
      </c>
      <c r="G27" s="3">
        <v>35.25</v>
      </c>
      <c r="H27" s="3">
        <v>44.77</v>
      </c>
      <c r="I27" s="3">
        <v>0</v>
      </c>
      <c r="J27" s="3">
        <v>15.588999999999999</v>
      </c>
    </row>
    <row r="28" spans="1:10" ht="15" x14ac:dyDescent="0.25">
      <c r="A28" s="2">
        <v>5</v>
      </c>
      <c r="B28" s="7">
        <v>0.52559999999999996</v>
      </c>
      <c r="C28" s="7">
        <v>7.8853988697594958E-5</v>
      </c>
      <c r="D28" s="3">
        <v>81.83</v>
      </c>
      <c r="E28" s="3">
        <v>11.82</v>
      </c>
      <c r="F28" s="3">
        <v>30</v>
      </c>
      <c r="G28" s="3">
        <v>38.549999999999997</v>
      </c>
      <c r="H28" s="3">
        <v>46.29</v>
      </c>
      <c r="I28" s="3">
        <v>0</v>
      </c>
      <c r="J28" s="3">
        <v>16.22</v>
      </c>
    </row>
    <row r="29" spans="1:10" ht="15" x14ac:dyDescent="0.25">
      <c r="A29" s="2">
        <v>6</v>
      </c>
      <c r="B29" s="7">
        <v>0.52559999999999996</v>
      </c>
      <c r="C29" s="7">
        <v>7.8853988697594958E-5</v>
      </c>
      <c r="D29" s="3">
        <v>83.88</v>
      </c>
      <c r="E29" s="3">
        <v>12.11</v>
      </c>
      <c r="F29" s="3">
        <v>30.76</v>
      </c>
      <c r="G29" s="3">
        <v>47.4</v>
      </c>
      <c r="H29" s="3">
        <v>47.86</v>
      </c>
      <c r="I29" s="3">
        <v>0</v>
      </c>
      <c r="J29" s="3">
        <v>17.415000000000003</v>
      </c>
    </row>
    <row r="30" spans="1:10" ht="15" x14ac:dyDescent="0.25">
      <c r="A30" s="2">
        <v>7</v>
      </c>
      <c r="B30" s="7">
        <v>0.52559999999999996</v>
      </c>
      <c r="C30" s="7">
        <v>7.8853988697594958E-5</v>
      </c>
      <c r="D30" s="3">
        <v>85.98</v>
      </c>
      <c r="E30" s="3">
        <v>12.42</v>
      </c>
      <c r="F30" s="3">
        <v>31.52</v>
      </c>
      <c r="G30" s="3">
        <v>87.41</v>
      </c>
      <c r="H30" s="3">
        <v>49.49</v>
      </c>
      <c r="I30" s="3">
        <v>0</v>
      </c>
      <c r="J30" s="3">
        <v>21.733000000000004</v>
      </c>
    </row>
    <row r="31" spans="1:10" ht="15" x14ac:dyDescent="0.25">
      <c r="A31" s="2">
        <v>8</v>
      </c>
      <c r="B31" s="7">
        <v>0.52559999999999996</v>
      </c>
      <c r="C31" s="7">
        <v>7.8853988697594958E-5</v>
      </c>
      <c r="D31" s="3">
        <v>88.12</v>
      </c>
      <c r="E31" s="3">
        <v>12.73</v>
      </c>
      <c r="F31" s="3">
        <v>32.31</v>
      </c>
      <c r="G31" s="3">
        <v>65.33</v>
      </c>
      <c r="H31" s="3">
        <v>51.17</v>
      </c>
      <c r="I31" s="3">
        <v>0</v>
      </c>
      <c r="J31" s="3">
        <v>19.849000000000004</v>
      </c>
    </row>
    <row r="32" spans="1:10" ht="15" x14ac:dyDescent="0.25">
      <c r="A32" s="2">
        <v>9</v>
      </c>
      <c r="B32" s="7">
        <v>0.52559999999999996</v>
      </c>
      <c r="C32" s="7">
        <v>7.8853988697594958E-5</v>
      </c>
      <c r="D32" s="3">
        <v>90.33</v>
      </c>
      <c r="E32" s="3">
        <v>13.04</v>
      </c>
      <c r="F32" s="3">
        <v>33.119999999999997</v>
      </c>
      <c r="G32" s="3">
        <v>48.79</v>
      </c>
      <c r="H32" s="3">
        <v>52.91</v>
      </c>
      <c r="I32" s="3">
        <v>0</v>
      </c>
      <c r="J32" s="3">
        <v>18.528000000000002</v>
      </c>
    </row>
    <row r="33" spans="1:10" ht="15" x14ac:dyDescent="0.25">
      <c r="A33" s="2">
        <v>10</v>
      </c>
      <c r="B33" s="7">
        <v>0.52559999999999996</v>
      </c>
      <c r="C33" s="7">
        <v>7.8853988697594958E-5</v>
      </c>
      <c r="D33" s="3">
        <v>92.59</v>
      </c>
      <c r="E33" s="3">
        <v>13.37</v>
      </c>
      <c r="F33" s="3">
        <v>33.950000000000003</v>
      </c>
      <c r="G33" s="3">
        <v>48.96</v>
      </c>
      <c r="H33" s="3">
        <v>54.71</v>
      </c>
      <c r="I33" s="3">
        <v>0</v>
      </c>
      <c r="J33" s="3">
        <v>18.887000000000004</v>
      </c>
    </row>
    <row r="34" spans="1:10" ht="15" x14ac:dyDescent="0.25">
      <c r="A34" s="2">
        <v>11</v>
      </c>
      <c r="B34" s="7">
        <v>0.52559999999999996</v>
      </c>
      <c r="C34" s="7">
        <v>7.8853988697594958E-5</v>
      </c>
      <c r="D34" s="3">
        <v>94.9</v>
      </c>
      <c r="E34" s="3">
        <v>13.71</v>
      </c>
      <c r="F34" s="3">
        <v>34.799999999999997</v>
      </c>
      <c r="G34" s="3">
        <v>50.6</v>
      </c>
      <c r="H34" s="3">
        <v>56.57</v>
      </c>
      <c r="I34" s="3">
        <v>0</v>
      </c>
      <c r="J34" s="3">
        <v>19.401000000000003</v>
      </c>
    </row>
    <row r="35" spans="1:10" ht="15" x14ac:dyDescent="0.25">
      <c r="A35" s="2">
        <v>12</v>
      </c>
      <c r="B35" s="7">
        <v>0.52559999999999996</v>
      </c>
      <c r="C35" s="7">
        <v>7.8853988697594958E-5</v>
      </c>
      <c r="D35" s="3">
        <v>97.27</v>
      </c>
      <c r="E35" s="3">
        <v>14.05</v>
      </c>
      <c r="F35" s="3">
        <v>35.67</v>
      </c>
      <c r="G35" s="3">
        <v>59.84</v>
      </c>
      <c r="H35" s="3">
        <v>58.5</v>
      </c>
      <c r="I35" s="3">
        <v>0</v>
      </c>
      <c r="J35" s="3">
        <v>20.683000000000003</v>
      </c>
    </row>
    <row r="36" spans="1:10" ht="15" x14ac:dyDescent="0.25">
      <c r="A36" s="2">
        <v>13</v>
      </c>
      <c r="B36" s="7">
        <v>0.52559999999999996</v>
      </c>
      <c r="C36" s="7">
        <v>7.8853988697594958E-5</v>
      </c>
      <c r="D36" s="3">
        <v>99.7</v>
      </c>
      <c r="E36" s="3">
        <v>14.4</v>
      </c>
      <c r="F36" s="3">
        <v>36.56</v>
      </c>
      <c r="G36" s="3">
        <v>67.89</v>
      </c>
      <c r="H36" s="3">
        <v>60.49</v>
      </c>
      <c r="I36" s="3">
        <v>0</v>
      </c>
      <c r="J36" s="3">
        <v>21.855000000000004</v>
      </c>
    </row>
    <row r="37" spans="1:10" ht="15" x14ac:dyDescent="0.25">
      <c r="A37" s="2">
        <v>14</v>
      </c>
      <c r="B37" s="7">
        <v>0.52559999999999996</v>
      </c>
      <c r="C37" s="7">
        <v>7.8853988697594958E-5</v>
      </c>
      <c r="D37" s="3">
        <v>102.2</v>
      </c>
      <c r="E37" s="3">
        <v>14.76</v>
      </c>
      <c r="F37" s="3">
        <v>37.47</v>
      </c>
      <c r="G37" s="3">
        <v>78.28</v>
      </c>
      <c r="H37" s="3">
        <v>62.54</v>
      </c>
      <c r="I37" s="3">
        <v>0</v>
      </c>
      <c r="J37" s="3">
        <v>23.271000000000001</v>
      </c>
    </row>
    <row r="38" spans="1:10" ht="15" x14ac:dyDescent="0.25">
      <c r="A38" s="2">
        <v>15</v>
      </c>
      <c r="B38" s="7">
        <v>0.52559999999999996</v>
      </c>
      <c r="C38" s="7">
        <v>7.8853988697594958E-5</v>
      </c>
      <c r="D38" s="3">
        <v>104.75</v>
      </c>
      <c r="E38" s="3">
        <v>15.13</v>
      </c>
      <c r="F38" s="3">
        <v>38.409999999999997</v>
      </c>
      <c r="G38" s="3">
        <v>58.23</v>
      </c>
      <c r="H38" s="3">
        <v>64.67</v>
      </c>
      <c r="I38" s="3">
        <v>0</v>
      </c>
      <c r="J38" s="3">
        <v>21.652000000000001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5.0059914692999312</v>
      </c>
      <c r="C54" s="7">
        <f t="shared" ref="C54:J54" si="3">C24+NPV($F$18,C25:C53)</f>
        <v>7.5103195346353424E-4</v>
      </c>
      <c r="D54" s="3">
        <f t="shared" si="3"/>
        <v>816.99873977935488</v>
      </c>
      <c r="E54" s="3">
        <f t="shared" si="3"/>
        <v>117.99355073580165</v>
      </c>
      <c r="F54" s="3">
        <f t="shared" si="3"/>
        <v>299.55442342249478</v>
      </c>
      <c r="G54" s="3">
        <f t="shared" si="3"/>
        <v>460.3862990755656</v>
      </c>
      <c r="H54" s="3">
        <f t="shared" si="3"/>
        <v>471.16214893346313</v>
      </c>
      <c r="I54" s="3">
        <f t="shared" si="3"/>
        <v>0</v>
      </c>
      <c r="J54" s="3">
        <f t="shared" si="3"/>
        <v>169.49330130132174</v>
      </c>
    </row>
    <row r="55" spans="1:10" x14ac:dyDescent="0.3">
      <c r="A55" s="4" t="s">
        <v>32</v>
      </c>
      <c r="B55" s="7">
        <f>B24+NPV($G$18,B25:B53)</f>
        <v>6.2423911381162087</v>
      </c>
      <c r="C55" s="7">
        <f t="shared" ref="C55:J55" si="4">C24+NPV($G$18,C25:C53)</f>
        <v>9.3652481021876425E-4</v>
      </c>
      <c r="D55" s="3">
        <f t="shared" si="4"/>
        <v>1035.8000014507202</v>
      </c>
      <c r="E55" s="3">
        <f t="shared" si="4"/>
        <v>149.59443420811172</v>
      </c>
      <c r="F55" s="3">
        <f t="shared" si="4"/>
        <v>379.78196676353855</v>
      </c>
      <c r="G55" s="3">
        <f t="shared" si="4"/>
        <v>596.87006936474052</v>
      </c>
      <c r="H55" s="3">
        <f t="shared" si="4"/>
        <v>600.90312581120281</v>
      </c>
      <c r="I55" s="3">
        <f t="shared" si="4"/>
        <v>0</v>
      </c>
      <c r="J55" s="3">
        <f t="shared" si="4"/>
        <v>216.20464717871113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69</v>
      </c>
      <c r="B4" s="1"/>
      <c r="C4" s="1"/>
    </row>
    <row r="6" spans="1:10" ht="15" x14ac:dyDescent="0.25">
      <c r="A6" s="2" t="s">
        <v>0</v>
      </c>
      <c r="B6" s="2"/>
      <c r="C6" s="3">
        <v>170.0369765121641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4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4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1364.1808867063523</v>
      </c>
      <c r="D13" s="16">
        <f>SUM(D54:G54)</f>
        <v>428.97913220068244</v>
      </c>
      <c r="E13" s="16">
        <f>SUM(D54:G54)</f>
        <v>428.97913220068244</v>
      </c>
      <c r="F13" s="41">
        <f>SUM(D54:G54)+I54+C9</f>
        <v>1407.3262376978073</v>
      </c>
      <c r="G13" s="16">
        <f>SUM(D55:G55)+J55</f>
        <v>557.68682619133733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4</v>
      </c>
      <c r="D14" s="17">
        <f>H54+C6+C8</f>
        <v>555.87075772139178</v>
      </c>
      <c r="E14" s="17">
        <f>C6+C8</f>
        <v>174.0369765121641</v>
      </c>
      <c r="F14" s="42">
        <f>C6+C7</f>
        <v>174.0369765121641</v>
      </c>
      <c r="G14" s="17">
        <f>C6+C7</f>
        <v>174.0369765121641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1360.1808867063523</v>
      </c>
      <c r="D15" s="18">
        <f t="shared" ref="D15:G15" si="0">D13-D14</f>
        <v>-126.89162552070934</v>
      </c>
      <c r="E15" s="18">
        <f t="shared" si="0"/>
        <v>254.94215568851834</v>
      </c>
      <c r="F15" s="43">
        <f t="shared" si="0"/>
        <v>1233.2892611856432</v>
      </c>
      <c r="G15" s="18">
        <f t="shared" si="0"/>
        <v>383.64984967917326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341.04522167658808</v>
      </c>
      <c r="D16" s="19">
        <f t="shared" ref="D16:G16" si="1">IFERROR(D13/D14,0)</f>
        <v>0.77172458928967669</v>
      </c>
      <c r="E16" s="19">
        <f t="shared" si="1"/>
        <v>2.4648735044572523</v>
      </c>
      <c r="F16" s="44">
        <f t="shared" si="1"/>
        <v>8.0863634033509193</v>
      </c>
      <c r="G16" s="19">
        <f t="shared" si="1"/>
        <v>3.204415736056863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0.77426489714174851</v>
      </c>
      <c r="D17" s="20">
        <f t="shared" ref="D17:F17" si="2">IFERROR(D14/$B$54,0)</f>
        <v>107.59780376281481</v>
      </c>
      <c r="E17" s="20">
        <f t="shared" si="2"/>
        <v>33.687680429512909</v>
      </c>
      <c r="F17" s="45">
        <f t="shared" si="2"/>
        <v>33.687680429512909</v>
      </c>
      <c r="G17" s="20">
        <f>IFERROR(G14/$B$55,0)</f>
        <v>29.023024954595442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0.69834999999999992</v>
      </c>
      <c r="C24" s="7">
        <v>1.0477108639072569E-4</v>
      </c>
      <c r="D24" s="3">
        <v>9.26</v>
      </c>
      <c r="E24" s="3">
        <v>1.34</v>
      </c>
      <c r="F24" s="3">
        <v>3.4</v>
      </c>
      <c r="G24" s="3">
        <v>30.67</v>
      </c>
      <c r="H24" s="3">
        <v>45.08</v>
      </c>
      <c r="I24" s="3">
        <v>132.25</v>
      </c>
      <c r="J24" s="3">
        <v>4.4670000000000005</v>
      </c>
    </row>
    <row r="25" spans="1:10" ht="15" x14ac:dyDescent="0.25">
      <c r="A25" s="2">
        <v>2</v>
      </c>
      <c r="B25" s="7">
        <v>0.69834999999999992</v>
      </c>
      <c r="C25" s="7">
        <v>1.0477108639072569E-4</v>
      </c>
      <c r="D25" s="3">
        <v>9.5</v>
      </c>
      <c r="E25" s="3">
        <v>1.37</v>
      </c>
      <c r="F25" s="3">
        <v>3.48</v>
      </c>
      <c r="G25" s="3">
        <v>32</v>
      </c>
      <c r="H25" s="3">
        <v>46.61</v>
      </c>
      <c r="I25" s="3">
        <v>132.25</v>
      </c>
      <c r="J25" s="3">
        <v>4.6350000000000007</v>
      </c>
    </row>
    <row r="26" spans="1:10" ht="15" x14ac:dyDescent="0.25">
      <c r="A26" s="2">
        <v>3</v>
      </c>
      <c r="B26" s="7">
        <v>0.69834999999999992</v>
      </c>
      <c r="C26" s="7">
        <v>1.0477108639072569E-4</v>
      </c>
      <c r="D26" s="3">
        <v>9.73</v>
      </c>
      <c r="E26" s="3">
        <v>1.41</v>
      </c>
      <c r="F26" s="3">
        <v>3.57</v>
      </c>
      <c r="G26" s="3">
        <v>34.479999999999997</v>
      </c>
      <c r="H26" s="3">
        <v>48.2</v>
      </c>
      <c r="I26" s="3">
        <v>132.25</v>
      </c>
      <c r="J26" s="3">
        <v>4.9190000000000005</v>
      </c>
    </row>
    <row r="27" spans="1:10" ht="15" x14ac:dyDescent="0.25">
      <c r="A27" s="2">
        <v>4</v>
      </c>
      <c r="B27" s="7">
        <v>0.69834999999999992</v>
      </c>
      <c r="C27" s="7">
        <v>1.0477108639072569E-4</v>
      </c>
      <c r="D27" s="3">
        <v>9.98</v>
      </c>
      <c r="E27" s="3">
        <v>1.44</v>
      </c>
      <c r="F27" s="3">
        <v>3.66</v>
      </c>
      <c r="G27" s="3">
        <v>38.93</v>
      </c>
      <c r="H27" s="3">
        <v>49.84</v>
      </c>
      <c r="I27" s="3">
        <v>132.25</v>
      </c>
      <c r="J27" s="3">
        <v>5.4009999999999998</v>
      </c>
    </row>
    <row r="28" spans="1:10" ht="15" x14ac:dyDescent="0.25">
      <c r="A28" s="2">
        <v>5</v>
      </c>
      <c r="B28" s="7">
        <v>0.69834999999999992</v>
      </c>
      <c r="C28" s="7">
        <v>1.0477108639072569E-4</v>
      </c>
      <c r="D28" s="3">
        <v>10.23</v>
      </c>
      <c r="E28" s="3">
        <v>1.48</v>
      </c>
      <c r="F28" s="3">
        <v>3.75</v>
      </c>
      <c r="G28" s="3">
        <v>37.75</v>
      </c>
      <c r="H28" s="3">
        <v>51.53</v>
      </c>
      <c r="I28" s="3">
        <v>132.25</v>
      </c>
      <c r="J28" s="3">
        <v>5.3210000000000006</v>
      </c>
    </row>
    <row r="29" spans="1:10" ht="15" x14ac:dyDescent="0.25">
      <c r="A29" s="2">
        <v>6</v>
      </c>
      <c r="B29" s="7">
        <v>0.69834999999999992</v>
      </c>
      <c r="C29" s="7">
        <v>1.0477108639072569E-4</v>
      </c>
      <c r="D29" s="3">
        <v>10.48</v>
      </c>
      <c r="E29" s="3">
        <v>1.51</v>
      </c>
      <c r="F29" s="3">
        <v>3.84</v>
      </c>
      <c r="G29" s="3">
        <v>52.52</v>
      </c>
      <c r="H29" s="3">
        <v>53.28</v>
      </c>
      <c r="I29" s="3">
        <v>132.25</v>
      </c>
      <c r="J29" s="3">
        <v>6.8350000000000009</v>
      </c>
    </row>
    <row r="30" spans="1:10" ht="15" x14ac:dyDescent="0.25">
      <c r="A30" s="2">
        <v>7</v>
      </c>
      <c r="B30" s="7">
        <v>0.69834999999999992</v>
      </c>
      <c r="C30" s="7">
        <v>1.0477108639072569E-4</v>
      </c>
      <c r="D30" s="3">
        <v>10.74</v>
      </c>
      <c r="E30" s="3">
        <v>1.55</v>
      </c>
      <c r="F30" s="3">
        <v>3.94</v>
      </c>
      <c r="G30" s="3">
        <v>58.81</v>
      </c>
      <c r="H30" s="3">
        <v>55.09</v>
      </c>
      <c r="I30" s="3">
        <v>132.25</v>
      </c>
      <c r="J30" s="3">
        <v>7.5040000000000013</v>
      </c>
    </row>
    <row r="31" spans="1:10" ht="15" x14ac:dyDescent="0.25">
      <c r="A31" s="2">
        <v>8</v>
      </c>
      <c r="B31" s="7">
        <v>0.69834999999999992</v>
      </c>
      <c r="C31" s="7">
        <v>1.0477108639072569E-4</v>
      </c>
      <c r="D31" s="3">
        <v>11.01</v>
      </c>
      <c r="E31" s="3">
        <v>1.59</v>
      </c>
      <c r="F31" s="3">
        <v>4.04</v>
      </c>
      <c r="G31" s="3">
        <v>55.31</v>
      </c>
      <c r="H31" s="3">
        <v>56.97</v>
      </c>
      <c r="I31" s="3">
        <v>132.25</v>
      </c>
      <c r="J31" s="3">
        <v>7.1950000000000003</v>
      </c>
    </row>
    <row r="32" spans="1:10" ht="15" x14ac:dyDescent="0.25">
      <c r="A32" s="2">
        <v>9</v>
      </c>
      <c r="B32" s="7">
        <v>0.69834999999999992</v>
      </c>
      <c r="C32" s="7">
        <v>1.0477108639072569E-4</v>
      </c>
      <c r="D32" s="3">
        <v>11.29</v>
      </c>
      <c r="E32" s="3">
        <v>1.63</v>
      </c>
      <c r="F32" s="3">
        <v>4.1399999999999997</v>
      </c>
      <c r="G32" s="3">
        <v>51.08</v>
      </c>
      <c r="H32" s="3">
        <v>58.9</v>
      </c>
      <c r="I32" s="3">
        <v>132.25</v>
      </c>
      <c r="J32" s="3">
        <v>6.8140000000000001</v>
      </c>
    </row>
    <row r="33" spans="1:10" ht="15" x14ac:dyDescent="0.25">
      <c r="A33" s="2">
        <v>10</v>
      </c>
      <c r="B33" s="7">
        <v>0.69834999999999992</v>
      </c>
      <c r="C33" s="7">
        <v>1.0477108639072569E-4</v>
      </c>
      <c r="D33" s="3">
        <v>11.57</v>
      </c>
      <c r="E33" s="3">
        <v>1.67</v>
      </c>
      <c r="F33" s="3">
        <v>4.24</v>
      </c>
      <c r="G33" s="3">
        <v>52.06</v>
      </c>
      <c r="H33" s="3">
        <v>60.91</v>
      </c>
      <c r="I33" s="3">
        <v>132.25</v>
      </c>
      <c r="J33" s="3">
        <v>6.9540000000000006</v>
      </c>
    </row>
    <row r="34" spans="1:10" ht="15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5.1661905567025856</v>
      </c>
      <c r="C54" s="7">
        <f t="shared" ref="C54:J54" si="3">C24+NPV($F$18,C25:C53)</f>
        <v>7.7506608022802001E-4</v>
      </c>
      <c r="D54" s="3">
        <f t="shared" si="3"/>
        <v>75.673434089474071</v>
      </c>
      <c r="E54" s="3">
        <f t="shared" si="3"/>
        <v>10.930638603708019</v>
      </c>
      <c r="F54" s="3">
        <f t="shared" si="3"/>
        <v>27.750516051994968</v>
      </c>
      <c r="G54" s="3">
        <f t="shared" si="3"/>
        <v>314.62454345550537</v>
      </c>
      <c r="H54" s="3">
        <f t="shared" si="3"/>
        <v>381.83378120922765</v>
      </c>
      <c r="I54" s="3">
        <f t="shared" si="3"/>
        <v>978.34710549712474</v>
      </c>
      <c r="J54" s="3">
        <f t="shared" si="3"/>
        <v>42.89791322006824</v>
      </c>
    </row>
    <row r="55" spans="1:10" x14ac:dyDescent="0.3">
      <c r="A55" s="4" t="s">
        <v>32</v>
      </c>
      <c r="B55" s="7">
        <f>B24+NPV($G$18,B25:B53)</f>
        <v>5.9965140361638101</v>
      </c>
      <c r="C55" s="7">
        <f t="shared" ref="C55:J55" si="4">C24+NPV($G$18,C25:C53)</f>
        <v>8.9963670097532443E-4</v>
      </c>
      <c r="D55" s="3">
        <f t="shared" si="4"/>
        <v>88.488868764031551</v>
      </c>
      <c r="E55" s="3">
        <f t="shared" si="4"/>
        <v>12.780906446839108</v>
      </c>
      <c r="F55" s="3">
        <f t="shared" si="4"/>
        <v>32.44955281095752</v>
      </c>
      <c r="G55" s="3">
        <f t="shared" si="4"/>
        <v>373.26869578847845</v>
      </c>
      <c r="H55" s="3">
        <f t="shared" si="4"/>
        <v>447.67581892847954</v>
      </c>
      <c r="I55" s="3">
        <f t="shared" si="4"/>
        <v>1135.5895772645006</v>
      </c>
      <c r="J55" s="3">
        <f t="shared" si="4"/>
        <v>50.698802381030653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68</v>
      </c>
      <c r="B4" s="1"/>
      <c r="C4" s="1"/>
    </row>
    <row r="6" spans="1:10" ht="15" x14ac:dyDescent="0.25">
      <c r="A6" s="2" t="s">
        <v>0</v>
      </c>
      <c r="B6" s="2"/>
      <c r="C6" s="3">
        <v>27.231238566793781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1.17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1.17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76.586047128339416</v>
      </c>
      <c r="D13" s="16">
        <f>SUM(D54:G54)</f>
        <v>94.100721097992192</v>
      </c>
      <c r="E13" s="16">
        <f>SUM(D54:G54)</f>
        <v>94.100721097992192</v>
      </c>
      <c r="F13" s="41">
        <f>SUM(D54:G54)+I54+C9</f>
        <v>94.100721097992192</v>
      </c>
      <c r="G13" s="16">
        <f>SUM(D55:G55)+J55</f>
        <v>128.50079221962744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1.17</v>
      </c>
      <c r="D14" s="17">
        <f>H54+C6+C8</f>
        <v>103.81728569513319</v>
      </c>
      <c r="E14" s="17">
        <f>C6+C8</f>
        <v>28.401238566793779</v>
      </c>
      <c r="F14" s="42">
        <f>C6+C7</f>
        <v>28.401238566793779</v>
      </c>
      <c r="G14" s="17">
        <f>C6+C7</f>
        <v>28.401238566793779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75.416047128339414</v>
      </c>
      <c r="D15" s="18">
        <f t="shared" ref="D15:G15" si="0">D13-D14</f>
        <v>-9.7165645971410015</v>
      </c>
      <c r="E15" s="18">
        <f t="shared" si="0"/>
        <v>65.699482531198413</v>
      </c>
      <c r="F15" s="43">
        <f t="shared" si="0"/>
        <v>65.699482531198413</v>
      </c>
      <c r="G15" s="18">
        <f t="shared" si="0"/>
        <v>100.09955365283366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65.458159938751635</v>
      </c>
      <c r="D16" s="19">
        <f t="shared" ref="D16:G16" si="1">IFERROR(D13/D14,0)</f>
        <v>0.90640706379403546</v>
      </c>
      <c r="E16" s="19">
        <f t="shared" si="1"/>
        <v>3.3132611761521229</v>
      </c>
      <c r="F16" s="44">
        <f t="shared" si="1"/>
        <v>3.3132611761521229</v>
      </c>
      <c r="G16" s="19">
        <f t="shared" si="1"/>
        <v>4.5244784630578847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1.19370127381272</v>
      </c>
      <c r="D17" s="20">
        <f t="shared" ref="D17:F17" si="2">IFERROR(D14/$B$54,0)</f>
        <v>105.92036425475176</v>
      </c>
      <c r="E17" s="20">
        <f t="shared" si="2"/>
        <v>28.976576628239901</v>
      </c>
      <c r="F17" s="45">
        <f t="shared" si="2"/>
        <v>28.976576628239901</v>
      </c>
      <c r="G17" s="20">
        <f>IFERROR(G14/$B$55,0)</f>
        <v>23.891060113613321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0.11184000000000001</v>
      </c>
      <c r="C24" s="7">
        <v>1.6778976590447146E-5</v>
      </c>
      <c r="D24" s="3">
        <v>1.86</v>
      </c>
      <c r="E24" s="3">
        <v>0.27</v>
      </c>
      <c r="F24" s="3">
        <v>0.68</v>
      </c>
      <c r="G24" s="3">
        <v>5.21</v>
      </c>
      <c r="H24" s="3">
        <v>7.22</v>
      </c>
      <c r="I24" s="3">
        <v>0</v>
      </c>
      <c r="J24" s="3">
        <v>0.80200000000000005</v>
      </c>
    </row>
    <row r="25" spans="1:10" ht="15" x14ac:dyDescent="0.25">
      <c r="A25" s="2">
        <v>2</v>
      </c>
      <c r="B25" s="7">
        <v>0.11184000000000001</v>
      </c>
      <c r="C25" s="7">
        <v>1.6778976590447146E-5</v>
      </c>
      <c r="D25" s="3">
        <v>1.91</v>
      </c>
      <c r="E25" s="3">
        <v>0.28000000000000003</v>
      </c>
      <c r="F25" s="3">
        <v>0.7</v>
      </c>
      <c r="G25" s="3">
        <v>5.41</v>
      </c>
      <c r="H25" s="3">
        <v>7.47</v>
      </c>
      <c r="I25" s="3">
        <v>0</v>
      </c>
      <c r="J25" s="3">
        <v>0.83000000000000007</v>
      </c>
    </row>
    <row r="26" spans="1:10" ht="15" x14ac:dyDescent="0.25">
      <c r="A26" s="2">
        <v>3</v>
      </c>
      <c r="B26" s="7">
        <v>0.11184000000000001</v>
      </c>
      <c r="C26" s="7">
        <v>1.6778976590447146E-5</v>
      </c>
      <c r="D26" s="3">
        <v>1.96</v>
      </c>
      <c r="E26" s="3">
        <v>0.28000000000000003</v>
      </c>
      <c r="F26" s="3">
        <v>0.72</v>
      </c>
      <c r="G26" s="3">
        <v>5.82</v>
      </c>
      <c r="H26" s="3">
        <v>7.72</v>
      </c>
      <c r="I26" s="3">
        <v>0</v>
      </c>
      <c r="J26" s="3">
        <v>0.87800000000000011</v>
      </c>
    </row>
    <row r="27" spans="1:10" ht="15" x14ac:dyDescent="0.25">
      <c r="A27" s="2">
        <v>4</v>
      </c>
      <c r="B27" s="7">
        <v>0.11184000000000001</v>
      </c>
      <c r="C27" s="7">
        <v>1.6778976590447146E-5</v>
      </c>
      <c r="D27" s="3">
        <v>2.0099999999999998</v>
      </c>
      <c r="E27" s="3">
        <v>0.28999999999999998</v>
      </c>
      <c r="F27" s="3">
        <v>0.74</v>
      </c>
      <c r="G27" s="3">
        <v>6.59</v>
      </c>
      <c r="H27" s="3">
        <v>7.98</v>
      </c>
      <c r="I27" s="3">
        <v>0</v>
      </c>
      <c r="J27" s="3">
        <v>0.96299999999999997</v>
      </c>
    </row>
    <row r="28" spans="1:10" ht="15" x14ac:dyDescent="0.25">
      <c r="A28" s="2">
        <v>5</v>
      </c>
      <c r="B28" s="7">
        <v>0.11184000000000001</v>
      </c>
      <c r="C28" s="7">
        <v>1.6778976590447146E-5</v>
      </c>
      <c r="D28" s="3">
        <v>2.06</v>
      </c>
      <c r="E28" s="3">
        <v>0.3</v>
      </c>
      <c r="F28" s="3">
        <v>0.75</v>
      </c>
      <c r="G28" s="3">
        <v>6.39</v>
      </c>
      <c r="H28" s="3">
        <v>8.26</v>
      </c>
      <c r="I28" s="3">
        <v>0</v>
      </c>
      <c r="J28" s="3">
        <v>0.95000000000000007</v>
      </c>
    </row>
    <row r="29" spans="1:10" ht="15" x14ac:dyDescent="0.25">
      <c r="A29" s="2">
        <v>6</v>
      </c>
      <c r="B29" s="7">
        <v>0.11184000000000001</v>
      </c>
      <c r="C29" s="7">
        <v>1.6778976590447146E-5</v>
      </c>
      <c r="D29" s="3">
        <v>2.11</v>
      </c>
      <c r="E29" s="3">
        <v>0.3</v>
      </c>
      <c r="F29" s="3">
        <v>0.77</v>
      </c>
      <c r="G29" s="3">
        <v>8.81</v>
      </c>
      <c r="H29" s="3">
        <v>8.5399999999999991</v>
      </c>
      <c r="I29" s="3">
        <v>0</v>
      </c>
      <c r="J29" s="3">
        <v>1.1990000000000001</v>
      </c>
    </row>
    <row r="30" spans="1:10" ht="15" x14ac:dyDescent="0.25">
      <c r="A30" s="2">
        <v>7</v>
      </c>
      <c r="B30" s="7">
        <v>0.11184000000000001</v>
      </c>
      <c r="C30" s="7">
        <v>1.6778976590447146E-5</v>
      </c>
      <c r="D30" s="3">
        <v>2.16</v>
      </c>
      <c r="E30" s="3">
        <v>0.31</v>
      </c>
      <c r="F30" s="3">
        <v>0.79</v>
      </c>
      <c r="G30" s="3">
        <v>10.01</v>
      </c>
      <c r="H30" s="3">
        <v>8.83</v>
      </c>
      <c r="I30" s="3">
        <v>0</v>
      </c>
      <c r="J30" s="3">
        <v>1.327</v>
      </c>
    </row>
    <row r="31" spans="1:10" ht="15" x14ac:dyDescent="0.25">
      <c r="A31" s="2">
        <v>8</v>
      </c>
      <c r="B31" s="7">
        <v>0.11184000000000001</v>
      </c>
      <c r="C31" s="7">
        <v>1.6778976590447146E-5</v>
      </c>
      <c r="D31" s="3">
        <v>2.2200000000000002</v>
      </c>
      <c r="E31" s="3">
        <v>0.32</v>
      </c>
      <c r="F31" s="3">
        <v>0.81</v>
      </c>
      <c r="G31" s="3">
        <v>9.34</v>
      </c>
      <c r="H31" s="3">
        <v>9.1300000000000008</v>
      </c>
      <c r="I31" s="3">
        <v>0</v>
      </c>
      <c r="J31" s="3">
        <v>1.2690000000000001</v>
      </c>
    </row>
    <row r="32" spans="1:10" ht="15" x14ac:dyDescent="0.25">
      <c r="A32" s="2">
        <v>9</v>
      </c>
      <c r="B32" s="7">
        <v>0.11184000000000001</v>
      </c>
      <c r="C32" s="7">
        <v>1.6778976590447146E-5</v>
      </c>
      <c r="D32" s="3">
        <v>2.27</v>
      </c>
      <c r="E32" s="3">
        <v>0.33</v>
      </c>
      <c r="F32" s="3">
        <v>0.83</v>
      </c>
      <c r="G32" s="3">
        <v>8.5500000000000007</v>
      </c>
      <c r="H32" s="3">
        <v>9.44</v>
      </c>
      <c r="I32" s="3">
        <v>0</v>
      </c>
      <c r="J32" s="3">
        <v>1.1980000000000002</v>
      </c>
    </row>
    <row r="33" spans="1:10" ht="15" x14ac:dyDescent="0.25">
      <c r="A33" s="2">
        <v>10</v>
      </c>
      <c r="B33" s="7">
        <v>0.11184000000000001</v>
      </c>
      <c r="C33" s="7">
        <v>1.6778976590447146E-5</v>
      </c>
      <c r="D33" s="3">
        <v>2.33</v>
      </c>
      <c r="E33" s="3">
        <v>0.34</v>
      </c>
      <c r="F33" s="3">
        <v>0.85</v>
      </c>
      <c r="G33" s="3">
        <v>8.74</v>
      </c>
      <c r="H33" s="3">
        <v>9.76</v>
      </c>
      <c r="I33" s="3">
        <v>0</v>
      </c>
      <c r="J33" s="3">
        <v>1.226</v>
      </c>
    </row>
    <row r="34" spans="1:10" ht="15" x14ac:dyDescent="0.25">
      <c r="A34" s="2">
        <v>11</v>
      </c>
      <c r="B34" s="7">
        <v>0.11184000000000001</v>
      </c>
      <c r="C34" s="7">
        <v>1.6778976590447146E-5</v>
      </c>
      <c r="D34" s="3">
        <v>2.39</v>
      </c>
      <c r="E34" s="3">
        <v>0.34</v>
      </c>
      <c r="F34" s="3">
        <v>0.87</v>
      </c>
      <c r="G34" s="3">
        <v>8.7899999999999991</v>
      </c>
      <c r="H34" s="3">
        <v>10.09</v>
      </c>
      <c r="I34" s="3">
        <v>0</v>
      </c>
      <c r="J34" s="3">
        <v>1.2389999999999999</v>
      </c>
    </row>
    <row r="35" spans="1:10" ht="15" x14ac:dyDescent="0.25">
      <c r="A35" s="2">
        <v>12</v>
      </c>
      <c r="B35" s="7">
        <v>0.11184000000000001</v>
      </c>
      <c r="C35" s="7">
        <v>1.6778976590447146E-5</v>
      </c>
      <c r="D35" s="3">
        <v>2.4500000000000002</v>
      </c>
      <c r="E35" s="3">
        <v>0.35</v>
      </c>
      <c r="F35" s="3">
        <v>0.9</v>
      </c>
      <c r="G35" s="3">
        <v>9.5500000000000007</v>
      </c>
      <c r="H35" s="3">
        <v>10.43</v>
      </c>
      <c r="I35" s="3">
        <v>0</v>
      </c>
      <c r="J35" s="3">
        <v>1.3250000000000002</v>
      </c>
    </row>
    <row r="36" spans="1:10" ht="15" x14ac:dyDescent="0.25">
      <c r="A36" s="2">
        <v>13</v>
      </c>
      <c r="B36" s="7">
        <v>0.11184000000000001</v>
      </c>
      <c r="C36" s="7">
        <v>1.6778976590447146E-5</v>
      </c>
      <c r="D36" s="3">
        <v>2.5099999999999998</v>
      </c>
      <c r="E36" s="3">
        <v>0.36</v>
      </c>
      <c r="F36" s="3">
        <v>0.92</v>
      </c>
      <c r="G36" s="3">
        <v>10.14</v>
      </c>
      <c r="H36" s="3">
        <v>10.79</v>
      </c>
      <c r="I36" s="3">
        <v>0</v>
      </c>
      <c r="J36" s="3">
        <v>1.393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0.98014471934253922</v>
      </c>
      <c r="C54" s="7">
        <f t="shared" ref="C54:J54" si="3">C24+NPV($F$18,C25:C53)</f>
        <v>1.4704779418006839E-4</v>
      </c>
      <c r="D54" s="3">
        <f t="shared" si="3"/>
        <v>18.572611877460545</v>
      </c>
      <c r="E54" s="3">
        <f t="shared" si="3"/>
        <v>2.6792953089931739</v>
      </c>
      <c r="F54" s="3">
        <f t="shared" si="3"/>
        <v>6.794867854781522</v>
      </c>
      <c r="G54" s="3">
        <f t="shared" si="3"/>
        <v>66.053946056756956</v>
      </c>
      <c r="H54" s="3">
        <f t="shared" si="3"/>
        <v>75.416047128339414</v>
      </c>
      <c r="I54" s="3">
        <f t="shared" si="3"/>
        <v>0</v>
      </c>
      <c r="J54" s="3">
        <f t="shared" si="3"/>
        <v>9.4100721097992199</v>
      </c>
    </row>
    <row r="55" spans="1:10" x14ac:dyDescent="0.3">
      <c r="A55" s="4" t="s">
        <v>32</v>
      </c>
      <c r="B55" s="7">
        <f>B24+NPV($G$18,B25:B53)</f>
        <v>1.1887810097891187</v>
      </c>
      <c r="C55" s="7">
        <f t="shared" ref="C55:J55" si="4">C24+NPV($G$18,C25:C53)</f>
        <v>1.783487905438102E-4</v>
      </c>
      <c r="D55" s="3">
        <f t="shared" si="4"/>
        <v>22.811125179972233</v>
      </c>
      <c r="E55" s="3">
        <f t="shared" si="4"/>
        <v>3.2891162619751757</v>
      </c>
      <c r="F55" s="3">
        <f t="shared" si="4"/>
        <v>8.344758561954043</v>
      </c>
      <c r="G55" s="3">
        <f t="shared" si="4"/>
        <v>82.373902013941674</v>
      </c>
      <c r="H55" s="3">
        <f t="shared" si="4"/>
        <v>93.034016352516872</v>
      </c>
      <c r="I55" s="3">
        <f t="shared" si="4"/>
        <v>0</v>
      </c>
      <c r="J55" s="3">
        <f t="shared" si="4"/>
        <v>11.681890201784315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75</v>
      </c>
      <c r="B4" s="1"/>
      <c r="C4" s="1"/>
    </row>
    <row r="6" spans="1:10" ht="15" x14ac:dyDescent="0.25">
      <c r="A6" s="2" t="s">
        <v>0</v>
      </c>
      <c r="B6" s="2"/>
      <c r="C6" s="3">
        <v>2467.9426213208021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46852.346000000958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34904.979999999996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531827.13464893738</v>
      </c>
      <c r="D13" s="16">
        <f>SUM(D54:G54)</f>
        <v>313744.05876175058</v>
      </c>
      <c r="E13" s="16">
        <f>SUM(D54:G54)</f>
        <v>313744.05876175058</v>
      </c>
      <c r="F13" s="41">
        <f>SUM(D54:G54)+I54+C9</f>
        <v>495123.43513774883</v>
      </c>
      <c r="G13" s="16">
        <f>SUM(D55:G55)+J55</f>
        <v>428310.42728221742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46852.346000000958</v>
      </c>
      <c r="D14" s="17">
        <f>H54+C6+C8</f>
        <v>352915.70089425996</v>
      </c>
      <c r="E14" s="17">
        <f>C6+C8</f>
        <v>37372.922621320795</v>
      </c>
      <c r="F14" s="42">
        <f>C6+C7</f>
        <v>49320.288621321757</v>
      </c>
      <c r="G14" s="17">
        <f>C6+C7</f>
        <v>49320.288621321757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484974.78864893643</v>
      </c>
      <c r="D15" s="18">
        <f t="shared" ref="D15:G15" si="0">D13-D14</f>
        <v>-39171.642132509383</v>
      </c>
      <c r="E15" s="18">
        <f t="shared" si="0"/>
        <v>276371.13614042976</v>
      </c>
      <c r="F15" s="43">
        <f t="shared" si="0"/>
        <v>445803.14651642705</v>
      </c>
      <c r="G15" s="18">
        <f t="shared" si="0"/>
        <v>378990.13866089564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11.351131374487128</v>
      </c>
      <c r="D16" s="19">
        <f>IFERROR(D13/D14,0)</f>
        <v>0.88900566896499189</v>
      </c>
      <c r="E16" s="19">
        <f>IFERROR(E13/E14,0)</f>
        <v>8.3949564753269641</v>
      </c>
      <c r="F16" s="44">
        <f>IFERROR(F13/F14,0)</f>
        <v>10.03894034236655</v>
      </c>
      <c r="G16" s="19">
        <f>IFERROR(G13/G14,0)</f>
        <v>8.6842644123751871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1.3533081613523923</v>
      </c>
      <c r="D17" s="20">
        <f>IFERROR(D14/$B$54,0)</f>
        <v>10.193805413491823</v>
      </c>
      <c r="E17" s="20">
        <f>IFERROR(E14/$B$54,0)</f>
        <v>1.0794994384491192</v>
      </c>
      <c r="F17" s="45">
        <f>IFERROR(F14/$B$54,0)</f>
        <v>1.4245935328721617</v>
      </c>
      <c r="G17" s="20">
        <f>IFERROR(G14/$B$55,0)</f>
        <v>1.1424313079699129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3634.9621439999137</v>
      </c>
      <c r="C24" s="23">
        <v>47.265307994875556</v>
      </c>
      <c r="D24" s="3">
        <v>4911.43</v>
      </c>
      <c r="E24" s="3">
        <v>0</v>
      </c>
      <c r="F24" s="3">
        <v>0</v>
      </c>
      <c r="G24" s="3">
        <v>22510.75</v>
      </c>
      <c r="H24" s="3">
        <v>25812.58</v>
      </c>
      <c r="I24" s="3">
        <v>19043.78</v>
      </c>
      <c r="J24" s="3">
        <v>2056.6635000000001</v>
      </c>
    </row>
    <row r="25" spans="1:10" ht="15" x14ac:dyDescent="0.25">
      <c r="A25" s="2">
        <v>2</v>
      </c>
      <c r="B25" s="23">
        <v>3634.9621439999137</v>
      </c>
      <c r="C25" s="23">
        <v>47.265307994875556</v>
      </c>
      <c r="D25" s="3">
        <v>4911.43</v>
      </c>
      <c r="E25" s="3">
        <v>0</v>
      </c>
      <c r="F25" s="3">
        <v>0</v>
      </c>
      <c r="G25" s="3">
        <v>23478.17</v>
      </c>
      <c r="H25" s="3">
        <v>27094.38</v>
      </c>
      <c r="I25" s="3">
        <v>19043.78</v>
      </c>
      <c r="J25" s="3">
        <v>2129.2199999999998</v>
      </c>
    </row>
    <row r="26" spans="1:10" ht="15" x14ac:dyDescent="0.25">
      <c r="A26" s="2">
        <v>3</v>
      </c>
      <c r="B26" s="23">
        <v>3634.9621439999137</v>
      </c>
      <c r="C26" s="23">
        <v>47.265307994875556</v>
      </c>
      <c r="D26" s="3">
        <v>4911.43</v>
      </c>
      <c r="E26" s="3">
        <v>0</v>
      </c>
      <c r="F26" s="3">
        <v>0</v>
      </c>
      <c r="G26" s="3">
        <v>24214.99</v>
      </c>
      <c r="H26" s="3">
        <v>28734.85</v>
      </c>
      <c r="I26" s="3">
        <v>19043.78</v>
      </c>
      <c r="J26" s="3">
        <v>2184.4814999999999</v>
      </c>
    </row>
    <row r="27" spans="1:10" ht="15" x14ac:dyDescent="0.25">
      <c r="A27" s="2">
        <v>4</v>
      </c>
      <c r="B27" s="23">
        <v>3634.9621439999137</v>
      </c>
      <c r="C27" s="23">
        <v>47.265307994875556</v>
      </c>
      <c r="D27" s="3">
        <v>4911.43</v>
      </c>
      <c r="E27" s="3">
        <v>0</v>
      </c>
      <c r="F27" s="3">
        <v>0</v>
      </c>
      <c r="G27" s="3">
        <v>25075.95</v>
      </c>
      <c r="H27" s="3">
        <v>30111.4</v>
      </c>
      <c r="I27" s="3">
        <v>19043.78</v>
      </c>
      <c r="J27" s="3">
        <v>2249.0535</v>
      </c>
    </row>
    <row r="28" spans="1:10" ht="15" x14ac:dyDescent="0.25">
      <c r="A28" s="2">
        <v>5</v>
      </c>
      <c r="B28" s="23">
        <v>3634.9621439999137</v>
      </c>
      <c r="C28" s="23">
        <v>47.265307994875556</v>
      </c>
      <c r="D28" s="3">
        <v>4911.43</v>
      </c>
      <c r="E28" s="3">
        <v>0</v>
      </c>
      <c r="F28" s="3">
        <v>0</v>
      </c>
      <c r="G28" s="3">
        <v>26507.27</v>
      </c>
      <c r="H28" s="3">
        <v>31249.83</v>
      </c>
      <c r="I28" s="3">
        <v>19043.78</v>
      </c>
      <c r="J28" s="3">
        <v>2356.4025000000001</v>
      </c>
    </row>
    <row r="29" spans="1:10" ht="15" x14ac:dyDescent="0.25">
      <c r="A29" s="2">
        <v>6</v>
      </c>
      <c r="B29" s="23">
        <v>3634.9621439999137</v>
      </c>
      <c r="C29" s="23">
        <v>47.265307994875556</v>
      </c>
      <c r="D29" s="3">
        <v>4911.43</v>
      </c>
      <c r="E29" s="3">
        <v>0</v>
      </c>
      <c r="F29" s="3">
        <v>0</v>
      </c>
      <c r="G29" s="3">
        <v>28494.94</v>
      </c>
      <c r="H29" s="3">
        <v>32161.51</v>
      </c>
      <c r="I29" s="3">
        <v>19043.78</v>
      </c>
      <c r="J29" s="3">
        <v>2505.4777499999996</v>
      </c>
    </row>
    <row r="30" spans="1:10" ht="15" x14ac:dyDescent="0.25">
      <c r="A30" s="2">
        <v>7</v>
      </c>
      <c r="B30" s="23">
        <v>3634.9621439999137</v>
      </c>
      <c r="C30" s="23">
        <v>47.265307994875556</v>
      </c>
      <c r="D30" s="3">
        <v>4911.43</v>
      </c>
      <c r="E30" s="3">
        <v>0</v>
      </c>
      <c r="F30" s="3">
        <v>0</v>
      </c>
      <c r="G30" s="3">
        <v>29230.09</v>
      </c>
      <c r="H30" s="3">
        <v>33201.269999999997</v>
      </c>
      <c r="I30" s="3">
        <v>19043.78</v>
      </c>
      <c r="J30" s="3">
        <v>2560.614</v>
      </c>
    </row>
    <row r="31" spans="1:10" ht="15" x14ac:dyDescent="0.25">
      <c r="A31" s="2">
        <v>8</v>
      </c>
      <c r="B31" s="23">
        <v>3634.9621439999137</v>
      </c>
      <c r="C31" s="23">
        <v>47.265307994875556</v>
      </c>
      <c r="D31" s="3">
        <v>4911.43</v>
      </c>
      <c r="E31" s="3">
        <v>0</v>
      </c>
      <c r="F31" s="3">
        <v>0</v>
      </c>
      <c r="G31" s="3">
        <v>29888.14</v>
      </c>
      <c r="H31" s="3">
        <v>34815.410000000003</v>
      </c>
      <c r="I31" s="3">
        <v>19043.78</v>
      </c>
      <c r="J31" s="3">
        <v>2609.9677499999998</v>
      </c>
    </row>
    <row r="32" spans="1:10" ht="15" x14ac:dyDescent="0.25">
      <c r="A32" s="2">
        <v>9</v>
      </c>
      <c r="B32" s="23">
        <v>3634.9621439999137</v>
      </c>
      <c r="C32" s="23">
        <v>47.265307994875556</v>
      </c>
      <c r="D32" s="3">
        <v>4911.43</v>
      </c>
      <c r="E32" s="3">
        <v>0</v>
      </c>
      <c r="F32" s="3">
        <v>0</v>
      </c>
      <c r="G32" s="3">
        <v>30561.3</v>
      </c>
      <c r="H32" s="3">
        <v>36990.01</v>
      </c>
      <c r="I32" s="3">
        <v>19043.78</v>
      </c>
      <c r="J32" s="3">
        <v>2660.4547499999994</v>
      </c>
    </row>
    <row r="33" spans="1:10" ht="15" x14ac:dyDescent="0.25">
      <c r="A33" s="2">
        <v>10</v>
      </c>
      <c r="B33" s="23">
        <v>3634.9621439999137</v>
      </c>
      <c r="C33" s="23">
        <v>47.265307994875556</v>
      </c>
      <c r="D33" s="3">
        <v>4911.43</v>
      </c>
      <c r="E33" s="3">
        <v>0</v>
      </c>
      <c r="F33" s="3">
        <v>0</v>
      </c>
      <c r="G33" s="3">
        <v>31248.53</v>
      </c>
      <c r="H33" s="3">
        <v>37916.300000000003</v>
      </c>
      <c r="I33" s="3">
        <v>19043.78</v>
      </c>
      <c r="J33" s="3">
        <v>2711.9969999999998</v>
      </c>
    </row>
    <row r="34" spans="1:10" ht="15" x14ac:dyDescent="0.25">
      <c r="A34" s="2">
        <v>11</v>
      </c>
      <c r="B34" s="23">
        <v>3634.9621439999137</v>
      </c>
      <c r="C34" s="23">
        <v>47.265307994875556</v>
      </c>
      <c r="D34" s="3">
        <v>4911.43</v>
      </c>
      <c r="E34" s="3">
        <v>0</v>
      </c>
      <c r="F34" s="3">
        <v>0</v>
      </c>
      <c r="G34" s="3">
        <v>31952.13</v>
      </c>
      <c r="H34" s="3">
        <v>38769.79</v>
      </c>
      <c r="I34" s="3">
        <v>19043.78</v>
      </c>
      <c r="J34" s="3">
        <v>2764.7669999999998</v>
      </c>
    </row>
    <row r="35" spans="1:10" ht="15" x14ac:dyDescent="0.25">
      <c r="A35" s="2">
        <v>12</v>
      </c>
      <c r="B35" s="23">
        <v>3634.9621439999137</v>
      </c>
      <c r="C35" s="23">
        <v>47.265307994875556</v>
      </c>
      <c r="D35" s="3">
        <v>4911.43</v>
      </c>
      <c r="E35" s="3">
        <v>0</v>
      </c>
      <c r="F35" s="3">
        <v>0</v>
      </c>
      <c r="G35" s="3">
        <v>32669.62</v>
      </c>
      <c r="H35" s="3">
        <v>39642.79</v>
      </c>
      <c r="I35" s="3">
        <v>19043.78</v>
      </c>
      <c r="J35" s="3">
        <v>2818.5787500000001</v>
      </c>
    </row>
    <row r="36" spans="1:10" ht="15" x14ac:dyDescent="0.25">
      <c r="A36" s="2">
        <v>13</v>
      </c>
      <c r="B36" s="23">
        <v>3634.9621439999137</v>
      </c>
      <c r="C36" s="23">
        <v>47.265307994875556</v>
      </c>
      <c r="D36" s="3">
        <v>4911.43</v>
      </c>
      <c r="E36" s="3">
        <v>0</v>
      </c>
      <c r="F36" s="3">
        <v>0</v>
      </c>
      <c r="G36" s="3">
        <v>33404.68</v>
      </c>
      <c r="H36" s="3">
        <v>40534.35</v>
      </c>
      <c r="I36" s="3">
        <v>19043.78</v>
      </c>
      <c r="J36" s="3">
        <v>2873.7082500000001</v>
      </c>
    </row>
    <row r="37" spans="1:10" ht="15" x14ac:dyDescent="0.25">
      <c r="A37" s="2">
        <v>14</v>
      </c>
      <c r="B37" s="23">
        <v>3634.9621439999137</v>
      </c>
      <c r="C37" s="23">
        <v>47.265307994875556</v>
      </c>
      <c r="D37" s="3">
        <v>4911.43</v>
      </c>
      <c r="E37" s="3">
        <v>0</v>
      </c>
      <c r="F37" s="3">
        <v>0</v>
      </c>
      <c r="G37" s="3">
        <v>34157.410000000003</v>
      </c>
      <c r="H37" s="3">
        <v>41446.879999999997</v>
      </c>
      <c r="I37" s="3">
        <v>19043.78</v>
      </c>
      <c r="J37" s="3">
        <v>2930.163</v>
      </c>
    </row>
    <row r="38" spans="1:10" ht="15" x14ac:dyDescent="0.25">
      <c r="A38" s="2">
        <v>15</v>
      </c>
      <c r="B38" s="23">
        <v>3634.9621439999137</v>
      </c>
      <c r="C38" s="23">
        <v>47.265307994875556</v>
      </c>
      <c r="D38" s="3">
        <v>4911.43</v>
      </c>
      <c r="E38" s="3">
        <v>0</v>
      </c>
      <c r="F38" s="3">
        <v>0</v>
      </c>
      <c r="G38" s="3">
        <v>34925.040000000001</v>
      </c>
      <c r="H38" s="3">
        <v>42378.01</v>
      </c>
      <c r="I38" s="3">
        <v>19043.78</v>
      </c>
      <c r="J38" s="3">
        <v>2987.7352500000002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34620.604041270482</v>
      </c>
      <c r="C54" s="23">
        <f t="shared" ref="C54:J54" si="1">C24+NPV($F$18,C25:C53)</f>
        <v>450.17071654524528</v>
      </c>
      <c r="D54" s="3">
        <f t="shared" si="1"/>
        <v>46778.113930867141</v>
      </c>
      <c r="E54" s="3">
        <f t="shared" si="1"/>
        <v>0</v>
      </c>
      <c r="F54" s="3">
        <f t="shared" si="1"/>
        <v>0</v>
      </c>
      <c r="G54" s="3">
        <f t="shared" si="1"/>
        <v>266965.94483088341</v>
      </c>
      <c r="H54" s="3">
        <f t="shared" si="1"/>
        <v>315542.77827293921</v>
      </c>
      <c r="I54" s="3">
        <f t="shared" si="1"/>
        <v>181379.37637599822</v>
      </c>
      <c r="J54" s="3">
        <f t="shared" si="1"/>
        <v>23530.804407131287</v>
      </c>
    </row>
    <row r="55" spans="1:10" x14ac:dyDescent="0.3">
      <c r="A55" s="4" t="s">
        <v>32</v>
      </c>
      <c r="B55" s="23">
        <f>B24+NPV($G$18,B25:B53)</f>
        <v>43171.338422931818</v>
      </c>
      <c r="C55" s="23">
        <f t="shared" ref="C55:J55" si="2">C24+NPV($G$18,C25:C53)</f>
        <v>561.35566926853949</v>
      </c>
      <c r="D55" s="3">
        <f t="shared" si="2"/>
        <v>58331.558423664559</v>
      </c>
      <c r="E55" s="3">
        <f t="shared" si="2"/>
        <v>0</v>
      </c>
      <c r="F55" s="3">
        <f t="shared" si="2"/>
        <v>0</v>
      </c>
      <c r="G55" s="3">
        <f t="shared" si="2"/>
        <v>340096.74602490984</v>
      </c>
      <c r="H55" s="3">
        <f t="shared" si="2"/>
        <v>403072.80982837535</v>
      </c>
      <c r="I55" s="3">
        <f t="shared" si="2"/>
        <v>226177.17562449523</v>
      </c>
      <c r="J55" s="3">
        <f t="shared" si="2"/>
        <v>29882.122833643076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76</v>
      </c>
      <c r="B4" s="1"/>
      <c r="C4" s="1"/>
    </row>
    <row r="6" spans="1:10" ht="15" x14ac:dyDescent="0.25">
      <c r="A6" s="2" t="s">
        <v>0</v>
      </c>
      <c r="B6" s="2"/>
      <c r="C6" s="3">
        <v>17469.966511123846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2513039.0580000225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555300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3264276.0438172854</v>
      </c>
      <c r="D13" s="16">
        <f>SUM(D54:G54)</f>
        <v>2664321.9187327637</v>
      </c>
      <c r="E13" s="16">
        <f>SUM(D54:G54)</f>
        <v>2664321.9187327637</v>
      </c>
      <c r="F13" s="41">
        <f>SUM(D54:G54)+I54+C9</f>
        <v>2664321.9187327637</v>
      </c>
      <c r="G13" s="16">
        <f>SUM(D55:G55)+J55</f>
        <v>3919073.4204606498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2513039.0580000225</v>
      </c>
      <c r="D14" s="17">
        <f>H54+C6+C8</f>
        <v>3281746.0103284093</v>
      </c>
      <c r="E14" s="17">
        <f>C6+C8</f>
        <v>572769.96651112381</v>
      </c>
      <c r="F14" s="42">
        <f>C6+C7</f>
        <v>2530509.0245111464</v>
      </c>
      <c r="G14" s="17">
        <f>C6+C7</f>
        <v>2530509.0245111464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751236.9858172629</v>
      </c>
      <c r="D15" s="18">
        <f t="shared" ref="D15:G15" si="0">D13-D14</f>
        <v>-617424.09159564553</v>
      </c>
      <c r="E15" s="18">
        <f t="shared" si="0"/>
        <v>2091551.9522216399</v>
      </c>
      <c r="F15" s="43">
        <f t="shared" si="0"/>
        <v>133812.89422161737</v>
      </c>
      <c r="G15" s="18">
        <f t="shared" si="0"/>
        <v>1388564.3959495034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1.2989356585707537</v>
      </c>
      <c r="D16" s="19">
        <f>IFERROR(D13/D14,0)</f>
        <v>0.81186109782644056</v>
      </c>
      <c r="E16" s="19">
        <f>IFERROR(E13/E14,0)</f>
        <v>4.651643896347732</v>
      </c>
      <c r="F16" s="44">
        <f>IFERROR(F13/F14,0)</f>
        <v>1.0528798328421167</v>
      </c>
      <c r="G16" s="19">
        <f>IFERROR(G13/G14,0)</f>
        <v>1.5487292803540789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8.8702466125964357</v>
      </c>
      <c r="D17" s="20">
        <f>IFERROR(D14/$B$54,0)</f>
        <v>11.583543176079509</v>
      </c>
      <c r="E17" s="20">
        <f>IFERROR(E14/$B$54,0)</f>
        <v>2.0216999171057943</v>
      </c>
      <c r="F17" s="45">
        <f>IFERROR(F14/$B$54,0)</f>
        <v>8.9319101632579976</v>
      </c>
      <c r="G17" s="20">
        <f>IFERROR(G14/$B$55,0)</f>
        <v>6.7180954764756144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25731.014317867674</v>
      </c>
      <c r="C24" s="23">
        <v>334.57963757946402</v>
      </c>
      <c r="D24" s="3">
        <v>34766.85</v>
      </c>
      <c r="E24" s="3">
        <v>0</v>
      </c>
      <c r="F24" s="3">
        <v>0</v>
      </c>
      <c r="G24" s="3">
        <v>159348.15</v>
      </c>
      <c r="H24" s="3">
        <v>182720.99</v>
      </c>
      <c r="I24" s="3">
        <v>0</v>
      </c>
      <c r="J24" s="3">
        <v>14558.625</v>
      </c>
    </row>
    <row r="25" spans="1:10" ht="15" x14ac:dyDescent="0.25">
      <c r="A25" s="2">
        <v>2</v>
      </c>
      <c r="B25" s="23">
        <v>25731.014317867674</v>
      </c>
      <c r="C25" s="23">
        <v>334.57963757946402</v>
      </c>
      <c r="D25" s="3">
        <v>34766.85</v>
      </c>
      <c r="E25" s="3">
        <v>0</v>
      </c>
      <c r="F25" s="3">
        <v>0</v>
      </c>
      <c r="G25" s="3">
        <v>166196.26999999999</v>
      </c>
      <c r="H25" s="3">
        <v>191794.51</v>
      </c>
      <c r="I25" s="3">
        <v>0</v>
      </c>
      <c r="J25" s="3">
        <v>15072.233999999999</v>
      </c>
    </row>
    <row r="26" spans="1:10" ht="15" x14ac:dyDescent="0.25">
      <c r="A26" s="2">
        <v>3</v>
      </c>
      <c r="B26" s="23">
        <v>25731.014317867674</v>
      </c>
      <c r="C26" s="23">
        <v>334.57963757946402</v>
      </c>
      <c r="D26" s="3">
        <v>34766.85</v>
      </c>
      <c r="E26" s="3">
        <v>0</v>
      </c>
      <c r="F26" s="3">
        <v>0</v>
      </c>
      <c r="G26" s="3">
        <v>171412.01</v>
      </c>
      <c r="H26" s="3">
        <v>203407</v>
      </c>
      <c r="I26" s="3">
        <v>0</v>
      </c>
      <c r="J26" s="3">
        <v>15463.414500000001</v>
      </c>
    </row>
    <row r="27" spans="1:10" ht="15" x14ac:dyDescent="0.25">
      <c r="A27" s="2">
        <v>4</v>
      </c>
      <c r="B27" s="23">
        <v>25731.014317867674</v>
      </c>
      <c r="C27" s="23">
        <v>334.57963757946402</v>
      </c>
      <c r="D27" s="3">
        <v>34766.85</v>
      </c>
      <c r="E27" s="3">
        <v>0</v>
      </c>
      <c r="F27" s="3">
        <v>0</v>
      </c>
      <c r="G27" s="3">
        <v>177506.59</v>
      </c>
      <c r="H27" s="3">
        <v>213151.28</v>
      </c>
      <c r="I27" s="3">
        <v>0</v>
      </c>
      <c r="J27" s="3">
        <v>15920.508</v>
      </c>
    </row>
    <row r="28" spans="1:10" ht="15" x14ac:dyDescent="0.25">
      <c r="A28" s="2">
        <v>5</v>
      </c>
      <c r="B28" s="23">
        <v>25731.014317867674</v>
      </c>
      <c r="C28" s="23">
        <v>334.57963757946402</v>
      </c>
      <c r="D28" s="3">
        <v>34766.85</v>
      </c>
      <c r="E28" s="3">
        <v>0</v>
      </c>
      <c r="F28" s="3">
        <v>0</v>
      </c>
      <c r="G28" s="3">
        <v>187638.54</v>
      </c>
      <c r="H28" s="3">
        <v>221209.97</v>
      </c>
      <c r="I28" s="3">
        <v>0</v>
      </c>
      <c r="J28" s="3">
        <v>16680.40425</v>
      </c>
    </row>
    <row r="29" spans="1:10" ht="15" x14ac:dyDescent="0.25">
      <c r="A29" s="2">
        <v>6</v>
      </c>
      <c r="B29" s="23">
        <v>25731.014317867674</v>
      </c>
      <c r="C29" s="23">
        <v>334.57963757946402</v>
      </c>
      <c r="D29" s="3">
        <v>34766.85</v>
      </c>
      <c r="E29" s="3">
        <v>0</v>
      </c>
      <c r="F29" s="3">
        <v>0</v>
      </c>
      <c r="G29" s="3">
        <v>201708.75</v>
      </c>
      <c r="H29" s="3">
        <v>227663.52</v>
      </c>
      <c r="I29" s="3">
        <v>0</v>
      </c>
      <c r="J29" s="3">
        <v>17735.669999999998</v>
      </c>
    </row>
    <row r="30" spans="1:10" ht="15" x14ac:dyDescent="0.25">
      <c r="A30" s="2">
        <v>7</v>
      </c>
      <c r="B30" s="23">
        <v>25731.014317867674</v>
      </c>
      <c r="C30" s="23">
        <v>334.57963757946402</v>
      </c>
      <c r="D30" s="3">
        <v>34766.85</v>
      </c>
      <c r="E30" s="3">
        <v>0</v>
      </c>
      <c r="F30" s="3">
        <v>0</v>
      </c>
      <c r="G30" s="3">
        <v>206912.72</v>
      </c>
      <c r="H30" s="3">
        <v>235023.76</v>
      </c>
      <c r="I30" s="3">
        <v>0</v>
      </c>
      <c r="J30" s="3">
        <v>18125.96775</v>
      </c>
    </row>
    <row r="31" spans="1:10" ht="15" x14ac:dyDescent="0.25">
      <c r="A31" s="2">
        <v>8</v>
      </c>
      <c r="B31" s="23">
        <v>25731.014317867674</v>
      </c>
      <c r="C31" s="23">
        <v>334.57963757946402</v>
      </c>
      <c r="D31" s="3">
        <v>34766.85</v>
      </c>
      <c r="E31" s="3">
        <v>0</v>
      </c>
      <c r="F31" s="3">
        <v>0</v>
      </c>
      <c r="G31" s="3">
        <v>211570.87</v>
      </c>
      <c r="H31" s="3">
        <v>246449.84</v>
      </c>
      <c r="I31" s="3">
        <v>0</v>
      </c>
      <c r="J31" s="3">
        <v>18475.328999999998</v>
      </c>
    </row>
    <row r="32" spans="1:10" ht="15" x14ac:dyDescent="0.25">
      <c r="A32" s="2">
        <v>9</v>
      </c>
      <c r="B32" s="23">
        <v>25731.014317867674</v>
      </c>
      <c r="C32" s="23">
        <v>334.57963757946402</v>
      </c>
      <c r="D32" s="3">
        <v>34766.85</v>
      </c>
      <c r="E32" s="3">
        <v>0</v>
      </c>
      <c r="F32" s="3">
        <v>0</v>
      </c>
      <c r="G32" s="3">
        <v>216336</v>
      </c>
      <c r="H32" s="3">
        <v>261843.31</v>
      </c>
      <c r="I32" s="3">
        <v>0</v>
      </c>
      <c r="J32" s="3">
        <v>18832.713749999999</v>
      </c>
    </row>
    <row r="33" spans="1:10" ht="15" x14ac:dyDescent="0.25">
      <c r="A33" s="2">
        <v>10</v>
      </c>
      <c r="B33" s="23">
        <v>25731.014317867674</v>
      </c>
      <c r="C33" s="23">
        <v>334.57963757946402</v>
      </c>
      <c r="D33" s="3">
        <v>34766.85</v>
      </c>
      <c r="E33" s="3">
        <v>0</v>
      </c>
      <c r="F33" s="3">
        <v>0</v>
      </c>
      <c r="G33" s="3">
        <v>221200.75</v>
      </c>
      <c r="H33" s="3">
        <v>268400.31</v>
      </c>
      <c r="I33" s="3">
        <v>0</v>
      </c>
      <c r="J33" s="3">
        <v>19197.57</v>
      </c>
    </row>
    <row r="34" spans="1:10" ht="15" x14ac:dyDescent="0.25">
      <c r="A34" s="2">
        <v>11</v>
      </c>
      <c r="B34" s="23">
        <v>25731.014317867674</v>
      </c>
      <c r="C34" s="23">
        <v>334.57963757946402</v>
      </c>
      <c r="D34" s="3">
        <v>34766.85</v>
      </c>
      <c r="E34" s="3">
        <v>0</v>
      </c>
      <c r="F34" s="3">
        <v>0</v>
      </c>
      <c r="G34" s="3">
        <v>226181.37</v>
      </c>
      <c r="H34" s="3">
        <v>274441.93</v>
      </c>
      <c r="I34" s="3">
        <v>0</v>
      </c>
      <c r="J34" s="3">
        <v>19571.1165</v>
      </c>
    </row>
    <row r="35" spans="1:10" ht="15" x14ac:dyDescent="0.25">
      <c r="A35" s="2">
        <v>12</v>
      </c>
      <c r="B35" s="23">
        <v>25731.014317867674</v>
      </c>
      <c r="C35" s="23">
        <v>334.57963757946402</v>
      </c>
      <c r="D35" s="3">
        <v>34766.85</v>
      </c>
      <c r="E35" s="3">
        <v>0</v>
      </c>
      <c r="F35" s="3">
        <v>0</v>
      </c>
      <c r="G35" s="3">
        <v>231260.3</v>
      </c>
      <c r="H35" s="3">
        <v>280621.65999999997</v>
      </c>
      <c r="I35" s="3">
        <v>0</v>
      </c>
      <c r="J35" s="3">
        <v>19952.036249999997</v>
      </c>
    </row>
    <row r="36" spans="1:10" ht="15" x14ac:dyDescent="0.25">
      <c r="A36" s="2">
        <v>13</v>
      </c>
      <c r="B36" s="23">
        <v>25731.014317867674</v>
      </c>
      <c r="C36" s="23">
        <v>334.57963757946402</v>
      </c>
      <c r="D36" s="3">
        <v>34766.85</v>
      </c>
      <c r="E36" s="3">
        <v>0</v>
      </c>
      <c r="F36" s="3">
        <v>0</v>
      </c>
      <c r="G36" s="3">
        <v>236463.64</v>
      </c>
      <c r="H36" s="3">
        <v>286932.84000000003</v>
      </c>
      <c r="I36" s="3">
        <v>0</v>
      </c>
      <c r="J36" s="3">
        <v>20342.286749999999</v>
      </c>
    </row>
    <row r="37" spans="1:10" ht="15" x14ac:dyDescent="0.25">
      <c r="A37" s="2">
        <v>14</v>
      </c>
      <c r="B37" s="23">
        <v>25731.014317867674</v>
      </c>
      <c r="C37" s="23">
        <v>334.57963757946402</v>
      </c>
      <c r="D37" s="3">
        <v>34766.85</v>
      </c>
      <c r="E37" s="3">
        <v>0</v>
      </c>
      <c r="F37" s="3">
        <v>0</v>
      </c>
      <c r="G37" s="3">
        <v>241792.02</v>
      </c>
      <c r="H37" s="3">
        <v>293392.43</v>
      </c>
      <c r="I37" s="3">
        <v>0</v>
      </c>
      <c r="J37" s="3">
        <v>20741.915249999998</v>
      </c>
    </row>
    <row r="38" spans="1:10" ht="15" x14ac:dyDescent="0.25">
      <c r="A38" s="2">
        <v>15</v>
      </c>
      <c r="B38" s="23">
        <v>25731.014317867674</v>
      </c>
      <c r="C38" s="23">
        <v>334.57963757946402</v>
      </c>
      <c r="D38" s="3">
        <v>34766.85</v>
      </c>
      <c r="E38" s="3">
        <v>0</v>
      </c>
      <c r="F38" s="3">
        <v>0</v>
      </c>
      <c r="G38" s="3">
        <v>247225.91</v>
      </c>
      <c r="H38" s="3">
        <v>299983.61</v>
      </c>
      <c r="I38" s="3">
        <v>0</v>
      </c>
      <c r="J38" s="3">
        <v>21149.456999999999</v>
      </c>
    </row>
    <row r="39" spans="1:10" ht="15" x14ac:dyDescent="0.25">
      <c r="A39" s="2">
        <v>16</v>
      </c>
      <c r="B39" s="23">
        <v>25731.014317867674</v>
      </c>
      <c r="C39" s="23">
        <v>334.57963757946402</v>
      </c>
      <c r="D39" s="3">
        <v>34766.85</v>
      </c>
      <c r="E39" s="3">
        <v>0</v>
      </c>
      <c r="F39" s="3">
        <v>0</v>
      </c>
      <c r="G39" s="3">
        <v>252794.12</v>
      </c>
      <c r="H39" s="3">
        <v>306733.21999999997</v>
      </c>
      <c r="I39" s="3">
        <v>0</v>
      </c>
      <c r="J39" s="3">
        <v>21567.072749999996</v>
      </c>
    </row>
    <row r="40" spans="1:10" ht="15" x14ac:dyDescent="0.25">
      <c r="A40" s="2">
        <v>17</v>
      </c>
      <c r="B40" s="23">
        <v>25731.014317867674</v>
      </c>
      <c r="C40" s="23">
        <v>334.57963757946402</v>
      </c>
      <c r="D40" s="3">
        <v>34766.85</v>
      </c>
      <c r="E40" s="3">
        <v>0</v>
      </c>
      <c r="F40" s="3">
        <v>0</v>
      </c>
      <c r="G40" s="3">
        <v>258489.87</v>
      </c>
      <c r="H40" s="3">
        <v>313642.67</v>
      </c>
      <c r="I40" s="3">
        <v>0</v>
      </c>
      <c r="J40" s="3">
        <v>21994.253999999997</v>
      </c>
    </row>
    <row r="41" spans="1:10" ht="15" x14ac:dyDescent="0.25">
      <c r="A41" s="2">
        <v>18</v>
      </c>
      <c r="B41" s="23">
        <v>25731.014317867674</v>
      </c>
      <c r="C41" s="23">
        <v>334.57963757946402</v>
      </c>
      <c r="D41" s="3">
        <v>34766.85</v>
      </c>
      <c r="E41" s="3">
        <v>0</v>
      </c>
      <c r="F41" s="3">
        <v>0</v>
      </c>
      <c r="G41" s="3">
        <v>264299.23</v>
      </c>
      <c r="H41" s="3">
        <v>320693.19</v>
      </c>
      <c r="I41" s="3">
        <v>0</v>
      </c>
      <c r="J41" s="3">
        <v>22429.955999999995</v>
      </c>
    </row>
    <row r="42" spans="1:10" ht="15" x14ac:dyDescent="0.25">
      <c r="A42" s="2">
        <v>19</v>
      </c>
      <c r="B42" s="23">
        <v>25731.014317867674</v>
      </c>
      <c r="C42" s="23">
        <v>334.57963757946402</v>
      </c>
      <c r="D42" s="3">
        <v>34766.85</v>
      </c>
      <c r="E42" s="3">
        <v>0</v>
      </c>
      <c r="F42" s="3">
        <v>0</v>
      </c>
      <c r="G42" s="3">
        <v>270244.33</v>
      </c>
      <c r="H42" s="3">
        <v>327914.42</v>
      </c>
      <c r="I42" s="3">
        <v>0</v>
      </c>
      <c r="J42" s="3">
        <v>22875.838499999998</v>
      </c>
    </row>
    <row r="43" spans="1:10" ht="15" x14ac:dyDescent="0.25">
      <c r="A43" s="2">
        <v>20</v>
      </c>
      <c r="B43" s="23">
        <v>25731.014317867674</v>
      </c>
      <c r="C43" s="23">
        <v>334.57963757946402</v>
      </c>
      <c r="D43" s="3">
        <v>34766.85</v>
      </c>
      <c r="E43" s="3">
        <v>0</v>
      </c>
      <c r="F43" s="3">
        <v>0</v>
      </c>
      <c r="G43" s="3">
        <v>276325.13</v>
      </c>
      <c r="H43" s="3">
        <v>335300.37</v>
      </c>
      <c r="I43" s="3">
        <v>0</v>
      </c>
      <c r="J43" s="3">
        <v>23331.898499999999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283311.06988968188</v>
      </c>
      <c r="C54" s="23">
        <f t="shared" ref="C54:J54" si="1">C24+NPV($F$18,C25:C53)</f>
        <v>3683.8856764429024</v>
      </c>
      <c r="D54" s="3">
        <f t="shared" si="1"/>
        <v>382800.04622104374</v>
      </c>
      <c r="E54" s="3">
        <f t="shared" si="1"/>
        <v>0</v>
      </c>
      <c r="F54" s="3">
        <f t="shared" si="1"/>
        <v>0</v>
      </c>
      <c r="G54" s="3">
        <f t="shared" si="1"/>
        <v>2281521.8725117198</v>
      </c>
      <c r="H54" s="3">
        <f t="shared" si="1"/>
        <v>2708976.0438172854</v>
      </c>
      <c r="I54" s="3">
        <f t="shared" si="1"/>
        <v>0</v>
      </c>
      <c r="J54" s="3">
        <f t="shared" si="1"/>
        <v>199824.14390495722</v>
      </c>
    </row>
    <row r="55" spans="1:10" x14ac:dyDescent="0.3">
      <c r="A55" s="4" t="s">
        <v>32</v>
      </c>
      <c r="B55" s="23">
        <f>B24+NPV($G$18,B25:B53)</f>
        <v>376670.59561330895</v>
      </c>
      <c r="C55" s="23">
        <f t="shared" ref="C55:J55" si="2">C24+NPV($G$18,C25:C53)</f>
        <v>4897.8368987043305</v>
      </c>
      <c r="D55" s="3">
        <f t="shared" si="2"/>
        <v>508944.18445078225</v>
      </c>
      <c r="E55" s="3">
        <f t="shared" si="2"/>
        <v>0</v>
      </c>
      <c r="F55" s="3">
        <f t="shared" si="2"/>
        <v>0</v>
      </c>
      <c r="G55" s="3">
        <f t="shared" si="2"/>
        <v>3136705.509000985</v>
      </c>
      <c r="H55" s="3">
        <f t="shared" si="2"/>
        <v>3738108.57168156</v>
      </c>
      <c r="I55" s="3">
        <f t="shared" si="2"/>
        <v>0</v>
      </c>
      <c r="J55" s="3">
        <f t="shared" si="2"/>
        <v>273423.72700888256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77</v>
      </c>
      <c r="B4" s="1"/>
      <c r="C4" s="1"/>
    </row>
    <row r="6" spans="1:10" ht="15" x14ac:dyDescent="0.25">
      <c r="A6" s="2" t="s">
        <v>0</v>
      </c>
      <c r="B6" s="2"/>
      <c r="C6" s="3">
        <v>371.17844607651318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575.28000000000031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575.28000000000031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10975.7671001129</v>
      </c>
      <c r="D13" s="16">
        <f>SUM(D54:G54)</f>
        <v>1126.2306055034117</v>
      </c>
      <c r="E13" s="16">
        <f>SUM(D54:G54)</f>
        <v>1126.2306055034117</v>
      </c>
      <c r="F13" s="41">
        <f>SUM(D54:G54)+I54+C9</f>
        <v>10263.585696814025</v>
      </c>
      <c r="G13" s="16">
        <f>SUM(D55:G55)+J55</f>
        <v>1422.7008908352589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575.28000000000031</v>
      </c>
      <c r="D14" s="17">
        <f>H54+C6+C8</f>
        <v>2209.5904548787985</v>
      </c>
      <c r="E14" s="17">
        <f>C6+C8</f>
        <v>946.4584460765135</v>
      </c>
      <c r="F14" s="42">
        <f>C6+C7</f>
        <v>946.4584460765135</v>
      </c>
      <c r="G14" s="17">
        <f>C6+C7</f>
        <v>946.4584460765135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10400.487100112899</v>
      </c>
      <c r="D15" s="18">
        <f t="shared" ref="D15:G15" si="0">D13-D14</f>
        <v>-1083.3598493753868</v>
      </c>
      <c r="E15" s="18">
        <f t="shared" si="0"/>
        <v>179.77215942689816</v>
      </c>
      <c r="F15" s="43">
        <f t="shared" si="0"/>
        <v>9317.1272507375124</v>
      </c>
      <c r="G15" s="18">
        <f t="shared" si="0"/>
        <v>476.24244475874536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19.078999965430562</v>
      </c>
      <c r="D16" s="19">
        <f>IFERROR(D13/D14,0)</f>
        <v>0.50970106384044289</v>
      </c>
      <c r="E16" s="19">
        <f>IFERROR(E13/E14,0)</f>
        <v>1.189941946391976</v>
      </c>
      <c r="F16" s="44">
        <f>IFERROR(F13/F14,0)</f>
        <v>10.844201073339354</v>
      </c>
      <c r="G16" s="19">
        <f>IFERROR(G13/G14,0)</f>
        <v>1.5031836809455077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3.830014227342498</v>
      </c>
      <c r="D17" s="20">
        <f>IFERROR(D14/$B$54,0)</f>
        <v>14.710685020835029</v>
      </c>
      <c r="E17" s="20">
        <f>IFERROR(E14/$B$54,0)</f>
        <v>6.3011912704448569</v>
      </c>
      <c r="F17" s="45">
        <f>IFERROR(F14/$B$54,0)</f>
        <v>6.3011912704448569</v>
      </c>
      <c r="G17" s="20">
        <f>IFERROR(G14/$B$55,0)</f>
        <v>5.4286798364895414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20.303999999999974</v>
      </c>
      <c r="C24" s="23">
        <v>5.4070176186114038E-2</v>
      </c>
      <c r="D24" s="3">
        <v>5.62</v>
      </c>
      <c r="E24" s="3">
        <v>0</v>
      </c>
      <c r="F24" s="3">
        <v>0</v>
      </c>
      <c r="G24" s="3">
        <v>121.34</v>
      </c>
      <c r="H24" s="3">
        <v>140.35</v>
      </c>
      <c r="I24" s="3">
        <v>1235.1600000000001</v>
      </c>
      <c r="J24" s="3">
        <v>9.5220000000000002</v>
      </c>
    </row>
    <row r="25" spans="1:10" ht="15" x14ac:dyDescent="0.25">
      <c r="A25" s="2">
        <v>2</v>
      </c>
      <c r="B25" s="23">
        <v>20.303999999999974</v>
      </c>
      <c r="C25" s="23">
        <v>5.4070176186114038E-2</v>
      </c>
      <c r="D25" s="3">
        <v>5.62</v>
      </c>
      <c r="E25" s="3">
        <v>0</v>
      </c>
      <c r="F25" s="3">
        <v>0</v>
      </c>
      <c r="G25" s="3">
        <v>127.19</v>
      </c>
      <c r="H25" s="3">
        <v>147.29</v>
      </c>
      <c r="I25" s="3">
        <v>1235.1600000000001</v>
      </c>
      <c r="J25" s="3">
        <v>9.9607499999999991</v>
      </c>
    </row>
    <row r="26" spans="1:10" ht="15" x14ac:dyDescent="0.25">
      <c r="A26" s="2">
        <v>3</v>
      </c>
      <c r="B26" s="23">
        <v>20.303999999999974</v>
      </c>
      <c r="C26" s="23">
        <v>5.4070176186114038E-2</v>
      </c>
      <c r="D26" s="3">
        <v>5.62</v>
      </c>
      <c r="E26" s="3">
        <v>0</v>
      </c>
      <c r="F26" s="3">
        <v>0</v>
      </c>
      <c r="G26" s="3">
        <v>133.31</v>
      </c>
      <c r="H26" s="3">
        <v>156.88</v>
      </c>
      <c r="I26" s="3">
        <v>1235.1600000000001</v>
      </c>
      <c r="J26" s="3">
        <v>10.419750000000001</v>
      </c>
    </row>
    <row r="27" spans="1:10" ht="15" x14ac:dyDescent="0.25">
      <c r="A27" s="2">
        <v>4</v>
      </c>
      <c r="B27" s="23">
        <v>20.303999999999974</v>
      </c>
      <c r="C27" s="23">
        <v>5.4070176186114038E-2</v>
      </c>
      <c r="D27" s="3">
        <v>5.62</v>
      </c>
      <c r="E27" s="3">
        <v>0</v>
      </c>
      <c r="F27" s="3">
        <v>0</v>
      </c>
      <c r="G27" s="3">
        <v>139.63</v>
      </c>
      <c r="H27" s="3">
        <v>163.80000000000001</v>
      </c>
      <c r="I27" s="3">
        <v>1235.1600000000001</v>
      </c>
      <c r="J27" s="3">
        <v>10.893749999999999</v>
      </c>
    </row>
    <row r="28" spans="1:10" ht="15" x14ac:dyDescent="0.25">
      <c r="A28" s="2">
        <v>5</v>
      </c>
      <c r="B28" s="23">
        <v>20.303999999999974</v>
      </c>
      <c r="C28" s="23">
        <v>5.4070176186114038E-2</v>
      </c>
      <c r="D28" s="3">
        <v>5.62</v>
      </c>
      <c r="E28" s="3">
        <v>0</v>
      </c>
      <c r="F28" s="3">
        <v>0</v>
      </c>
      <c r="G28" s="3">
        <v>147.36000000000001</v>
      </c>
      <c r="H28" s="3">
        <v>170.6</v>
      </c>
      <c r="I28" s="3">
        <v>1235.1600000000001</v>
      </c>
      <c r="J28" s="3">
        <v>11.473500000000001</v>
      </c>
    </row>
    <row r="29" spans="1:10" ht="15" x14ac:dyDescent="0.25">
      <c r="A29" s="2">
        <v>6</v>
      </c>
      <c r="B29" s="23">
        <v>20.303999999999974</v>
      </c>
      <c r="C29" s="23">
        <v>5.4070176186114038E-2</v>
      </c>
      <c r="D29" s="3">
        <v>5.62</v>
      </c>
      <c r="E29" s="3">
        <v>0</v>
      </c>
      <c r="F29" s="3">
        <v>0</v>
      </c>
      <c r="G29" s="3">
        <v>159.52000000000001</v>
      </c>
      <c r="H29" s="3">
        <v>177.7</v>
      </c>
      <c r="I29" s="3">
        <v>1235.1600000000001</v>
      </c>
      <c r="J29" s="3">
        <v>12.3855</v>
      </c>
    </row>
    <row r="30" spans="1:10" ht="15" x14ac:dyDescent="0.25">
      <c r="A30" s="2">
        <v>7</v>
      </c>
      <c r="B30" s="23">
        <v>20.303999999999974</v>
      </c>
      <c r="C30" s="23">
        <v>5.4070176186114038E-2</v>
      </c>
      <c r="D30" s="3">
        <v>5.62</v>
      </c>
      <c r="E30" s="3">
        <v>0</v>
      </c>
      <c r="F30" s="3">
        <v>0</v>
      </c>
      <c r="G30" s="3">
        <v>163.11000000000001</v>
      </c>
      <c r="H30" s="3">
        <v>185.02</v>
      </c>
      <c r="I30" s="3">
        <v>1235.1600000000001</v>
      </c>
      <c r="J30" s="3">
        <v>12.654750000000002</v>
      </c>
    </row>
    <row r="31" spans="1:10" ht="15" x14ac:dyDescent="0.25">
      <c r="A31" s="2">
        <v>8</v>
      </c>
      <c r="B31" s="23">
        <v>20.303999999999974</v>
      </c>
      <c r="C31" s="23">
        <v>5.4070176186114038E-2</v>
      </c>
      <c r="D31" s="3">
        <v>5.62</v>
      </c>
      <c r="E31" s="3">
        <v>0</v>
      </c>
      <c r="F31" s="3">
        <v>0</v>
      </c>
      <c r="G31" s="3">
        <v>166.78</v>
      </c>
      <c r="H31" s="3">
        <v>193.77</v>
      </c>
      <c r="I31" s="3">
        <v>1235.1600000000001</v>
      </c>
      <c r="J31" s="3">
        <v>12.93</v>
      </c>
    </row>
    <row r="32" spans="1:10" ht="15" x14ac:dyDescent="0.25">
      <c r="A32" s="2">
        <v>9</v>
      </c>
      <c r="B32" s="23">
        <v>20.303999999999974</v>
      </c>
      <c r="C32" s="23">
        <v>5.4070176186114038E-2</v>
      </c>
      <c r="D32" s="3">
        <v>5.62</v>
      </c>
      <c r="E32" s="3">
        <v>0</v>
      </c>
      <c r="F32" s="3">
        <v>0</v>
      </c>
      <c r="G32" s="3">
        <v>170.53</v>
      </c>
      <c r="H32" s="3">
        <v>206.98</v>
      </c>
      <c r="I32" s="3">
        <v>1235.1600000000001</v>
      </c>
      <c r="J32" s="3">
        <v>13.21125</v>
      </c>
    </row>
    <row r="33" spans="1:10" ht="15" x14ac:dyDescent="0.25">
      <c r="A33" s="2">
        <v>10</v>
      </c>
      <c r="B33" s="23">
        <v>20.303999999999974</v>
      </c>
      <c r="C33" s="23">
        <v>5.4070176186114038E-2</v>
      </c>
      <c r="D33" s="3">
        <v>5.62</v>
      </c>
      <c r="E33" s="3">
        <v>0</v>
      </c>
      <c r="F33" s="3">
        <v>0</v>
      </c>
      <c r="G33" s="3">
        <v>174.37</v>
      </c>
      <c r="H33" s="3">
        <v>211.63</v>
      </c>
      <c r="I33" s="3">
        <v>1235.1600000000001</v>
      </c>
      <c r="J33" s="3">
        <v>13.49925</v>
      </c>
    </row>
    <row r="34" spans="1:10" ht="15" x14ac:dyDescent="0.25">
      <c r="A34" s="2">
        <v>11</v>
      </c>
      <c r="B34" s="23">
        <v>0</v>
      </c>
      <c r="C34" s="2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23">
        <v>0</v>
      </c>
      <c r="C35" s="2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23">
        <v>0</v>
      </c>
      <c r="C36" s="2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23">
        <v>0</v>
      </c>
      <c r="C37" s="2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23">
        <v>0</v>
      </c>
      <c r="C38" s="2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150.20309739140717</v>
      </c>
      <c r="C54" s="23">
        <f t="shared" ref="C54:J54" si="1">C24+NPV($F$18,C25:C53)</f>
        <v>0.39999546590097712</v>
      </c>
      <c r="D54" s="3">
        <f t="shared" si="1"/>
        <v>41.5751284150763</v>
      </c>
      <c r="E54" s="3">
        <f t="shared" si="1"/>
        <v>0</v>
      </c>
      <c r="F54" s="3">
        <f t="shared" si="1"/>
        <v>0</v>
      </c>
      <c r="G54" s="3">
        <f t="shared" si="1"/>
        <v>1084.6554770883354</v>
      </c>
      <c r="H54" s="3">
        <f t="shared" si="1"/>
        <v>1263.1320088022849</v>
      </c>
      <c r="I54" s="3">
        <f t="shared" si="1"/>
        <v>9137.3550913106137</v>
      </c>
      <c r="J54" s="3">
        <f t="shared" si="1"/>
        <v>84.467295412755888</v>
      </c>
    </row>
    <row r="55" spans="1:10" x14ac:dyDescent="0.3">
      <c r="A55" s="4" t="s">
        <v>32</v>
      </c>
      <c r="B55" s="23">
        <f>B24+NPV($G$18,B25:B53)</f>
        <v>174.34412685654738</v>
      </c>
      <c r="C55" s="23">
        <f t="shared" ref="C55:J55" si="2">C24+NPV($G$18,C25:C53)</f>
        <v>0.46428376951082273</v>
      </c>
      <c r="D55" s="3">
        <f t="shared" si="2"/>
        <v>48.257190353319423</v>
      </c>
      <c r="E55" s="3">
        <f t="shared" si="2"/>
        <v>0</v>
      </c>
      <c r="F55" s="3">
        <f t="shared" si="2"/>
        <v>0</v>
      </c>
      <c r="G55" s="3">
        <f t="shared" si="2"/>
        <v>1275.1854987957586</v>
      </c>
      <c r="H55" s="3">
        <f t="shared" si="2"/>
        <v>1486.4512283653573</v>
      </c>
      <c r="I55" s="3">
        <f t="shared" si="2"/>
        <v>10605.934383773314</v>
      </c>
      <c r="J55" s="3">
        <f t="shared" si="2"/>
        <v>99.258201686180826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78</v>
      </c>
      <c r="B4" s="1"/>
      <c r="C4" s="1"/>
    </row>
    <row r="6" spans="1:10" ht="15" x14ac:dyDescent="0.25">
      <c r="A6" s="2" t="s">
        <v>0</v>
      </c>
      <c r="B6" s="2"/>
      <c r="C6" s="3">
        <v>307.99913610604295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437.58000000000061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437.58000000000061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9067.7696470381852</v>
      </c>
      <c r="D13" s="16">
        <f>SUM(D54:G54)</f>
        <v>934.51617093721507</v>
      </c>
      <c r="E13" s="16">
        <f>SUM(D54:G54)</f>
        <v>934.51617093721507</v>
      </c>
      <c r="F13" s="41">
        <f>SUM(D54:G54)+I54+C9</f>
        <v>8516.5767786204906</v>
      </c>
      <c r="G13" s="16">
        <f>SUM(D55:G55)+J55</f>
        <v>1180.5198570474147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437.58000000000061</v>
      </c>
      <c r="D14" s="17">
        <f>H54+C6+C8</f>
        <v>1793.708175460954</v>
      </c>
      <c r="E14" s="17">
        <f>C6+C8</f>
        <v>745.57913610604351</v>
      </c>
      <c r="F14" s="42">
        <f>C6+C7</f>
        <v>745.57913610604351</v>
      </c>
      <c r="G14" s="17">
        <f>C6+C7</f>
        <v>745.57913610604351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8630.1896470381853</v>
      </c>
      <c r="D15" s="18">
        <f t="shared" ref="D15:G15" si="0">D13-D14</f>
        <v>-859.19200452373889</v>
      </c>
      <c r="E15" s="18">
        <f t="shared" si="0"/>
        <v>188.93703483117156</v>
      </c>
      <c r="F15" s="43">
        <f t="shared" si="0"/>
        <v>7770.9976425144469</v>
      </c>
      <c r="G15" s="18">
        <f t="shared" si="0"/>
        <v>434.94072094137118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20.72254135709624</v>
      </c>
      <c r="D16" s="19">
        <f>IFERROR(D13/D14,0)</f>
        <v>0.52099677289872393</v>
      </c>
      <c r="E16" s="19">
        <f>IFERROR(E13/E14,0)</f>
        <v>1.2534097665580319</v>
      </c>
      <c r="F16" s="44">
        <f>IFERROR(F13/F14,0)</f>
        <v>11.42276703597186</v>
      </c>
      <c r="G16" s="19">
        <f>IFERROR(G13/G14,0)</f>
        <v>1.5833595655760271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3.5108463750639585</v>
      </c>
      <c r="D17" s="20">
        <f>IFERROR(D14/$B$54,0)</f>
        <v>14.391502915443276</v>
      </c>
      <c r="E17" s="20">
        <f>IFERROR(E14/$B$54,0)</f>
        <v>5.9820234181663174</v>
      </c>
      <c r="F17" s="45">
        <f>IFERROR(F14/$B$54,0)</f>
        <v>5.9820234181663174</v>
      </c>
      <c r="G17" s="20">
        <f>IFERROR(G14/$B$55,0)</f>
        <v>5.1537064211851904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16.847999999999985</v>
      </c>
      <c r="C24" s="23">
        <v>4.4866741941669001E-2</v>
      </c>
      <c r="D24" s="3">
        <v>4.66</v>
      </c>
      <c r="E24" s="3">
        <v>0</v>
      </c>
      <c r="F24" s="3">
        <v>0</v>
      </c>
      <c r="G24" s="3">
        <v>100.69</v>
      </c>
      <c r="H24" s="3">
        <v>116.46</v>
      </c>
      <c r="I24" s="3">
        <v>1024.92</v>
      </c>
      <c r="J24" s="3">
        <v>7.9012499999999992</v>
      </c>
    </row>
    <row r="25" spans="1:10" ht="15" x14ac:dyDescent="0.25">
      <c r="A25" s="2">
        <v>2</v>
      </c>
      <c r="B25" s="23">
        <v>16.847999999999985</v>
      </c>
      <c r="C25" s="23">
        <v>4.4866741941669001E-2</v>
      </c>
      <c r="D25" s="3">
        <v>4.66</v>
      </c>
      <c r="E25" s="3">
        <v>0</v>
      </c>
      <c r="F25" s="3">
        <v>0</v>
      </c>
      <c r="G25" s="3">
        <v>105.54</v>
      </c>
      <c r="H25" s="3">
        <v>122.22</v>
      </c>
      <c r="I25" s="3">
        <v>1024.92</v>
      </c>
      <c r="J25" s="3">
        <v>8.2650000000000006</v>
      </c>
    </row>
    <row r="26" spans="1:10" ht="15" x14ac:dyDescent="0.25">
      <c r="A26" s="2">
        <v>3</v>
      </c>
      <c r="B26" s="23">
        <v>16.847999999999985</v>
      </c>
      <c r="C26" s="23">
        <v>4.4866741941669001E-2</v>
      </c>
      <c r="D26" s="3">
        <v>4.66</v>
      </c>
      <c r="E26" s="3">
        <v>0</v>
      </c>
      <c r="F26" s="3">
        <v>0</v>
      </c>
      <c r="G26" s="3">
        <v>110.62</v>
      </c>
      <c r="H26" s="3">
        <v>130.18</v>
      </c>
      <c r="I26" s="3">
        <v>1024.92</v>
      </c>
      <c r="J26" s="3">
        <v>8.645999999999999</v>
      </c>
    </row>
    <row r="27" spans="1:10" ht="15" x14ac:dyDescent="0.25">
      <c r="A27" s="2">
        <v>4</v>
      </c>
      <c r="B27" s="23">
        <v>16.847999999999985</v>
      </c>
      <c r="C27" s="23">
        <v>4.4866741941669001E-2</v>
      </c>
      <c r="D27" s="3">
        <v>4.66</v>
      </c>
      <c r="E27" s="3">
        <v>0</v>
      </c>
      <c r="F27" s="3">
        <v>0</v>
      </c>
      <c r="G27" s="3">
        <v>115.86</v>
      </c>
      <c r="H27" s="3">
        <v>135.91999999999999</v>
      </c>
      <c r="I27" s="3">
        <v>1024.92</v>
      </c>
      <c r="J27" s="3">
        <v>9.0389999999999997</v>
      </c>
    </row>
    <row r="28" spans="1:10" ht="15" x14ac:dyDescent="0.25">
      <c r="A28" s="2">
        <v>5</v>
      </c>
      <c r="B28" s="23">
        <v>16.847999999999985</v>
      </c>
      <c r="C28" s="23">
        <v>4.4866741941669001E-2</v>
      </c>
      <c r="D28" s="3">
        <v>4.66</v>
      </c>
      <c r="E28" s="3">
        <v>0</v>
      </c>
      <c r="F28" s="3">
        <v>0</v>
      </c>
      <c r="G28" s="3">
        <v>122.28</v>
      </c>
      <c r="H28" s="3">
        <v>141.56</v>
      </c>
      <c r="I28" s="3">
        <v>1024.92</v>
      </c>
      <c r="J28" s="3">
        <v>9.5205000000000002</v>
      </c>
    </row>
    <row r="29" spans="1:10" ht="15" x14ac:dyDescent="0.25">
      <c r="A29" s="2">
        <v>6</v>
      </c>
      <c r="B29" s="23">
        <v>16.847999999999985</v>
      </c>
      <c r="C29" s="23">
        <v>4.4866741941669001E-2</v>
      </c>
      <c r="D29" s="3">
        <v>4.66</v>
      </c>
      <c r="E29" s="3">
        <v>0</v>
      </c>
      <c r="F29" s="3">
        <v>0</v>
      </c>
      <c r="G29" s="3">
        <v>132.37</v>
      </c>
      <c r="H29" s="3">
        <v>147.44999999999999</v>
      </c>
      <c r="I29" s="3">
        <v>1024.92</v>
      </c>
      <c r="J29" s="3">
        <v>10.27725</v>
      </c>
    </row>
    <row r="30" spans="1:10" ht="15" x14ac:dyDescent="0.25">
      <c r="A30" s="2">
        <v>7</v>
      </c>
      <c r="B30" s="23">
        <v>16.847999999999985</v>
      </c>
      <c r="C30" s="23">
        <v>4.4866741941669001E-2</v>
      </c>
      <c r="D30" s="3">
        <v>4.66</v>
      </c>
      <c r="E30" s="3">
        <v>0</v>
      </c>
      <c r="F30" s="3">
        <v>0</v>
      </c>
      <c r="G30" s="3">
        <v>135.35</v>
      </c>
      <c r="H30" s="3">
        <v>153.53</v>
      </c>
      <c r="I30" s="3">
        <v>1024.92</v>
      </c>
      <c r="J30" s="3">
        <v>10.500749999999998</v>
      </c>
    </row>
    <row r="31" spans="1:10" ht="15" x14ac:dyDescent="0.25">
      <c r="A31" s="2">
        <v>8</v>
      </c>
      <c r="B31" s="23">
        <v>16.847999999999985</v>
      </c>
      <c r="C31" s="23">
        <v>4.4866741941669001E-2</v>
      </c>
      <c r="D31" s="3">
        <v>4.66</v>
      </c>
      <c r="E31" s="3">
        <v>0</v>
      </c>
      <c r="F31" s="3">
        <v>0</v>
      </c>
      <c r="G31" s="3">
        <v>138.38999999999999</v>
      </c>
      <c r="H31" s="3">
        <v>160.78</v>
      </c>
      <c r="I31" s="3">
        <v>1024.92</v>
      </c>
      <c r="J31" s="3">
        <v>10.728749999999998</v>
      </c>
    </row>
    <row r="32" spans="1:10" ht="15" x14ac:dyDescent="0.25">
      <c r="A32" s="2">
        <v>9</v>
      </c>
      <c r="B32" s="23">
        <v>16.847999999999985</v>
      </c>
      <c r="C32" s="23">
        <v>4.4866741941669001E-2</v>
      </c>
      <c r="D32" s="3">
        <v>4.66</v>
      </c>
      <c r="E32" s="3">
        <v>0</v>
      </c>
      <c r="F32" s="3">
        <v>0</v>
      </c>
      <c r="G32" s="3">
        <v>141.51</v>
      </c>
      <c r="H32" s="3">
        <v>171.75</v>
      </c>
      <c r="I32" s="3">
        <v>1024.92</v>
      </c>
      <c r="J32" s="3">
        <v>10.962749999999998</v>
      </c>
    </row>
    <row r="33" spans="1:10" ht="15" x14ac:dyDescent="0.25">
      <c r="A33" s="2">
        <v>10</v>
      </c>
      <c r="B33" s="23">
        <v>16.847999999999985</v>
      </c>
      <c r="C33" s="23">
        <v>4.4866741941669001E-2</v>
      </c>
      <c r="D33" s="3">
        <v>4.66</v>
      </c>
      <c r="E33" s="3">
        <v>0</v>
      </c>
      <c r="F33" s="3">
        <v>0</v>
      </c>
      <c r="G33" s="3">
        <v>144.69</v>
      </c>
      <c r="H33" s="3">
        <v>175.61</v>
      </c>
      <c r="I33" s="3">
        <v>1024.92</v>
      </c>
      <c r="J33" s="3">
        <v>11.20125</v>
      </c>
    </row>
    <row r="34" spans="1:10" ht="15" x14ac:dyDescent="0.25">
      <c r="A34" s="2">
        <v>11</v>
      </c>
      <c r="B34" s="23">
        <v>0</v>
      </c>
      <c r="C34" s="2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23">
        <v>0</v>
      </c>
      <c r="C35" s="2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23">
        <v>0</v>
      </c>
      <c r="C36" s="2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23">
        <v>0</v>
      </c>
      <c r="C37" s="2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23">
        <v>0</v>
      </c>
      <c r="C38" s="2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124.63661272904002</v>
      </c>
      <c r="C54" s="23">
        <f t="shared" ref="C54:J54" si="1">C24+NPV($F$18,C25:C53)</f>
        <v>0.33191113127953359</v>
      </c>
      <c r="D54" s="3">
        <f t="shared" si="1"/>
        <v>34.4733271199743</v>
      </c>
      <c r="E54" s="3">
        <f t="shared" si="1"/>
        <v>0</v>
      </c>
      <c r="F54" s="3">
        <f t="shared" si="1"/>
        <v>0</v>
      </c>
      <c r="G54" s="3">
        <f t="shared" si="1"/>
        <v>900.04284381724074</v>
      </c>
      <c r="H54" s="3">
        <f t="shared" si="1"/>
        <v>1048.1290393549104</v>
      </c>
      <c r="I54" s="3">
        <f t="shared" si="1"/>
        <v>7582.0606076832755</v>
      </c>
      <c r="J54" s="3">
        <f t="shared" si="1"/>
        <v>70.088712820291121</v>
      </c>
    </row>
    <row r="55" spans="1:10" x14ac:dyDescent="0.3">
      <c r="A55" s="4" t="s">
        <v>32</v>
      </c>
      <c r="B55" s="23">
        <f>B24+NPV($G$18,B25:B53)</f>
        <v>144.66853079585852</v>
      </c>
      <c r="C55" s="23">
        <f t="shared" ref="C55:J55" si="2">C24+NPV($G$18,C25:C53)</f>
        <v>0.38525674491323503</v>
      </c>
      <c r="D55" s="3">
        <f t="shared" si="2"/>
        <v>40.013969225350266</v>
      </c>
      <c r="E55" s="3">
        <f t="shared" si="2"/>
        <v>0</v>
      </c>
      <c r="F55" s="3">
        <f t="shared" si="2"/>
        <v>0</v>
      </c>
      <c r="G55" s="3">
        <f t="shared" si="2"/>
        <v>1058.1440373303842</v>
      </c>
      <c r="H55" s="3">
        <f t="shared" si="2"/>
        <v>1233.4357311210763</v>
      </c>
      <c r="I55" s="3">
        <f t="shared" si="2"/>
        <v>8800.668956748068</v>
      </c>
      <c r="J55" s="3">
        <f t="shared" si="2"/>
        <v>82.361850491680073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56</v>
      </c>
      <c r="B4" s="1"/>
      <c r="C4" s="1"/>
    </row>
    <row r="6" spans="1:10" ht="15" x14ac:dyDescent="0.25">
      <c r="A6" s="2" t="s">
        <v>0</v>
      </c>
      <c r="B6" s="2"/>
      <c r="C6" s="3">
        <v>3422.8498211565607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222816.14915185113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47800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147600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387583.6753122618</v>
      </c>
      <c r="D13" s="16">
        <f>SUM(D54:G54)</f>
        <v>217582.16233754781</v>
      </c>
      <c r="E13" s="16">
        <f>SUM(D54:G54)</f>
        <v>217582.16233754781</v>
      </c>
      <c r="F13" s="41">
        <f>SUM(D54:G54)+I54+C9</f>
        <v>365182.16233754781</v>
      </c>
      <c r="G13" s="16">
        <f>SUM(D55:G55)+J55</f>
        <v>321743.407753265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222816.14915185113</v>
      </c>
      <c r="D14" s="17">
        <f>H54+C6+C8</f>
        <v>243406.52513341836</v>
      </c>
      <c r="E14" s="17">
        <f>C6+C8</f>
        <v>51222.84982115656</v>
      </c>
      <c r="F14" s="42">
        <f>C6+C7</f>
        <v>226238.99897300769</v>
      </c>
      <c r="G14" s="17">
        <f>C6+C7</f>
        <v>226238.99897300769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164767.52616041066</v>
      </c>
      <c r="D15" s="18">
        <f t="shared" ref="D15:G15" si="0">D13-D14</f>
        <v>-25824.362795870547</v>
      </c>
      <c r="E15" s="18">
        <f t="shared" si="0"/>
        <v>166359.31251639125</v>
      </c>
      <c r="F15" s="43">
        <f t="shared" si="0"/>
        <v>138943.16336454012</v>
      </c>
      <c r="G15" s="18">
        <f t="shared" si="0"/>
        <v>95504.408780257305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1.7394774875501513</v>
      </c>
      <c r="D16" s="19">
        <f t="shared" ref="D16:G16" si="1">IFERROR(D13/D14,0)</f>
        <v>0.8939043939692437</v>
      </c>
      <c r="E16" s="19">
        <f t="shared" si="1"/>
        <v>4.2477558959962414</v>
      </c>
      <c r="F16" s="44">
        <f t="shared" si="1"/>
        <v>1.6141432909235833</v>
      </c>
      <c r="G16" s="19">
        <f t="shared" si="1"/>
        <v>1.4221394596589947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92.166986751606629</v>
      </c>
      <c r="D17" s="20">
        <f t="shared" ref="D17:F17" si="2">IFERROR(D14/$B$54,0)</f>
        <v>100.68411137442905</v>
      </c>
      <c r="E17" s="20">
        <f t="shared" si="2"/>
        <v>21.188121861080329</v>
      </c>
      <c r="F17" s="45">
        <f t="shared" si="2"/>
        <v>93.582834549533871</v>
      </c>
      <c r="G17" s="20">
        <f>IFERROR(G14/$B$55,0)</f>
        <v>72.151891005690487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230.70178988797684</v>
      </c>
      <c r="C24" s="7">
        <v>3.8075099636431575E-2</v>
      </c>
      <c r="D24" s="3">
        <v>3332.83</v>
      </c>
      <c r="E24" s="3">
        <v>481.32</v>
      </c>
      <c r="F24" s="3">
        <v>1222.02</v>
      </c>
      <c r="G24" s="3">
        <v>9440.44</v>
      </c>
      <c r="H24" s="3">
        <v>14490.25</v>
      </c>
      <c r="I24" s="3">
        <v>0</v>
      </c>
      <c r="J24" s="3">
        <v>1447.6610000000001</v>
      </c>
    </row>
    <row r="25" spans="1:10" ht="15" x14ac:dyDescent="0.25">
      <c r="A25" s="2">
        <v>2</v>
      </c>
      <c r="B25" s="7">
        <v>230.70178988797684</v>
      </c>
      <c r="C25" s="7">
        <v>3.8075099636431575E-2</v>
      </c>
      <c r="D25" s="3">
        <v>3416.15</v>
      </c>
      <c r="E25" s="3">
        <v>493.35</v>
      </c>
      <c r="F25" s="3">
        <v>1252.58</v>
      </c>
      <c r="G25" s="3">
        <v>10178.14</v>
      </c>
      <c r="H25" s="3">
        <v>14982.92</v>
      </c>
      <c r="I25" s="3">
        <v>0</v>
      </c>
      <c r="J25" s="3">
        <v>1534.0219999999999</v>
      </c>
    </row>
    <row r="26" spans="1:10" ht="15" x14ac:dyDescent="0.25">
      <c r="A26" s="2">
        <v>3</v>
      </c>
      <c r="B26" s="7">
        <v>230.70178988797684</v>
      </c>
      <c r="C26" s="7">
        <v>3.8075099636431575E-2</v>
      </c>
      <c r="D26" s="3">
        <v>3501.55</v>
      </c>
      <c r="E26" s="3">
        <v>505.69</v>
      </c>
      <c r="F26" s="3">
        <v>1283.8900000000001</v>
      </c>
      <c r="G26" s="3">
        <v>10687</v>
      </c>
      <c r="H26" s="3">
        <v>15492.34</v>
      </c>
      <c r="I26" s="3">
        <v>0</v>
      </c>
      <c r="J26" s="3">
        <v>1597.8130000000001</v>
      </c>
    </row>
    <row r="27" spans="1:10" ht="15" x14ac:dyDescent="0.25">
      <c r="A27" s="2">
        <v>4</v>
      </c>
      <c r="B27" s="7">
        <v>230.70178988797684</v>
      </c>
      <c r="C27" s="7">
        <v>3.8075099636431575E-2</v>
      </c>
      <c r="D27" s="3">
        <v>3589.09</v>
      </c>
      <c r="E27" s="3">
        <v>518.33000000000004</v>
      </c>
      <c r="F27" s="3">
        <v>1315.99</v>
      </c>
      <c r="G27" s="3">
        <v>12231.31</v>
      </c>
      <c r="H27" s="3">
        <v>16019.08</v>
      </c>
      <c r="I27" s="3">
        <v>0</v>
      </c>
      <c r="J27" s="3">
        <v>1765.4720000000002</v>
      </c>
    </row>
    <row r="28" spans="1:10" ht="15" x14ac:dyDescent="0.25">
      <c r="A28" s="2">
        <v>5</v>
      </c>
      <c r="B28" s="7">
        <v>230.70178988797684</v>
      </c>
      <c r="C28" s="7">
        <v>3.8075099636431575E-2</v>
      </c>
      <c r="D28" s="3">
        <v>3678.82</v>
      </c>
      <c r="E28" s="3">
        <v>531.29</v>
      </c>
      <c r="F28" s="3">
        <v>1348.89</v>
      </c>
      <c r="G28" s="3">
        <v>11748.12</v>
      </c>
      <c r="H28" s="3">
        <v>16563.73</v>
      </c>
      <c r="I28" s="3">
        <v>0</v>
      </c>
      <c r="J28" s="3">
        <v>1730.7120000000004</v>
      </c>
    </row>
    <row r="29" spans="1:10" ht="15" x14ac:dyDescent="0.25">
      <c r="A29" s="2">
        <v>6</v>
      </c>
      <c r="B29" s="7">
        <v>230.70178988797684</v>
      </c>
      <c r="C29" s="7">
        <v>3.8075099636431575E-2</v>
      </c>
      <c r="D29" s="3">
        <v>3770.79</v>
      </c>
      <c r="E29" s="3">
        <v>544.57000000000005</v>
      </c>
      <c r="F29" s="3">
        <v>1382.61</v>
      </c>
      <c r="G29" s="3">
        <v>16476.830000000002</v>
      </c>
      <c r="H29" s="3">
        <v>17126.89</v>
      </c>
      <c r="I29" s="3">
        <v>0</v>
      </c>
      <c r="J29" s="3">
        <v>2217.4800000000005</v>
      </c>
    </row>
    <row r="30" spans="1:10" ht="15" x14ac:dyDescent="0.25">
      <c r="A30" s="2">
        <v>7</v>
      </c>
      <c r="B30" s="7">
        <v>230.70178988797684</v>
      </c>
      <c r="C30" s="7">
        <v>3.8075099636431575E-2</v>
      </c>
      <c r="D30" s="3">
        <v>3865.06</v>
      </c>
      <c r="E30" s="3">
        <v>558.17999999999995</v>
      </c>
      <c r="F30" s="3">
        <v>1417.17</v>
      </c>
      <c r="G30" s="3">
        <v>17198.37</v>
      </c>
      <c r="H30" s="3">
        <v>17709.21</v>
      </c>
      <c r="I30" s="3">
        <v>0</v>
      </c>
      <c r="J30" s="3">
        <v>2303.8780000000002</v>
      </c>
    </row>
    <row r="31" spans="1:10" ht="15" x14ac:dyDescent="0.25">
      <c r="A31" s="2">
        <v>8</v>
      </c>
      <c r="B31" s="7">
        <v>230.70178988797684</v>
      </c>
      <c r="C31" s="7">
        <v>3.8075099636431575E-2</v>
      </c>
      <c r="D31" s="3">
        <v>3961.68</v>
      </c>
      <c r="E31" s="3">
        <v>572.14</v>
      </c>
      <c r="F31" s="3">
        <v>1452.6</v>
      </c>
      <c r="G31" s="3">
        <v>16233.13</v>
      </c>
      <c r="H31" s="3">
        <v>18311.32</v>
      </c>
      <c r="I31" s="3">
        <v>0</v>
      </c>
      <c r="J31" s="3">
        <v>2221.9549999999999</v>
      </c>
    </row>
    <row r="32" spans="1:10" ht="15" x14ac:dyDescent="0.25">
      <c r="A32" s="2">
        <v>9</v>
      </c>
      <c r="B32" s="7">
        <v>230.70178988797684</v>
      </c>
      <c r="C32" s="7">
        <v>3.8075099636431575E-2</v>
      </c>
      <c r="D32" s="3">
        <v>4060.73</v>
      </c>
      <c r="E32" s="3">
        <v>586.44000000000005</v>
      </c>
      <c r="F32" s="3">
        <v>1488.92</v>
      </c>
      <c r="G32" s="3">
        <v>16303.07</v>
      </c>
      <c r="H32" s="3">
        <v>18933.900000000001</v>
      </c>
      <c r="I32" s="3">
        <v>0</v>
      </c>
      <c r="J32" s="3">
        <v>2243.9160000000002</v>
      </c>
    </row>
    <row r="33" spans="1:10" ht="15" x14ac:dyDescent="0.25">
      <c r="A33" s="2">
        <v>10</v>
      </c>
      <c r="B33" s="7">
        <v>230.70178988797684</v>
      </c>
      <c r="C33" s="7">
        <v>3.8075099636431575E-2</v>
      </c>
      <c r="D33" s="3">
        <v>4162.24</v>
      </c>
      <c r="E33" s="3">
        <v>601.1</v>
      </c>
      <c r="F33" s="3">
        <v>1526.14</v>
      </c>
      <c r="G33" s="3">
        <v>16921.43</v>
      </c>
      <c r="H33" s="3">
        <v>19577.66</v>
      </c>
      <c r="I33" s="3">
        <v>0</v>
      </c>
      <c r="J33" s="3">
        <v>2321.0909999999999</v>
      </c>
    </row>
    <row r="34" spans="1:10" ht="15" x14ac:dyDescent="0.25">
      <c r="A34" s="2">
        <v>11</v>
      </c>
      <c r="B34" s="7">
        <v>230.70178988797684</v>
      </c>
      <c r="C34" s="7">
        <v>3.8075099636431575E-2</v>
      </c>
      <c r="D34" s="3">
        <v>4266.3</v>
      </c>
      <c r="E34" s="3">
        <v>616.13</v>
      </c>
      <c r="F34" s="3">
        <v>1564.3</v>
      </c>
      <c r="G34" s="3">
        <v>16665.46</v>
      </c>
      <c r="H34" s="3">
        <v>20243.3</v>
      </c>
      <c r="I34" s="3">
        <v>0</v>
      </c>
      <c r="J34" s="3">
        <v>2311.2190000000001</v>
      </c>
    </row>
    <row r="35" spans="1:10" ht="15" x14ac:dyDescent="0.25">
      <c r="A35" s="2">
        <v>12</v>
      </c>
      <c r="B35" s="7">
        <v>230.70178988797684</v>
      </c>
      <c r="C35" s="7">
        <v>3.8075099636431575E-2</v>
      </c>
      <c r="D35" s="3">
        <v>4372.96</v>
      </c>
      <c r="E35" s="3">
        <v>631.53</v>
      </c>
      <c r="F35" s="3">
        <v>1603.4</v>
      </c>
      <c r="G35" s="3">
        <v>18759.63</v>
      </c>
      <c r="H35" s="3">
        <v>20931.57</v>
      </c>
      <c r="I35" s="3">
        <v>0</v>
      </c>
      <c r="J35" s="3">
        <v>2536.7520000000004</v>
      </c>
    </row>
    <row r="36" spans="1:10" ht="15" x14ac:dyDescent="0.25">
      <c r="A36" s="2">
        <v>13</v>
      </c>
      <c r="B36" s="7">
        <v>230.70178988797684</v>
      </c>
      <c r="C36" s="7">
        <v>3.8075099636431575E-2</v>
      </c>
      <c r="D36" s="3">
        <v>4482.28</v>
      </c>
      <c r="E36" s="3">
        <v>647.32000000000005</v>
      </c>
      <c r="F36" s="3">
        <v>1643.49</v>
      </c>
      <c r="G36" s="3">
        <v>18257.86</v>
      </c>
      <c r="H36" s="3">
        <v>21643.24</v>
      </c>
      <c r="I36" s="3">
        <v>0</v>
      </c>
      <c r="J36" s="3">
        <v>2503.0950000000003</v>
      </c>
    </row>
    <row r="37" spans="1:10" ht="15" x14ac:dyDescent="0.25">
      <c r="A37" s="2">
        <v>14</v>
      </c>
      <c r="B37" s="7">
        <v>230.70178988797684</v>
      </c>
      <c r="C37" s="7">
        <v>3.8075099636431575E-2</v>
      </c>
      <c r="D37" s="3">
        <v>4594.34</v>
      </c>
      <c r="E37" s="3">
        <v>663.5</v>
      </c>
      <c r="F37" s="3">
        <v>1684.57</v>
      </c>
      <c r="G37" s="3">
        <v>19213.02</v>
      </c>
      <c r="H37" s="3">
        <v>22379.11</v>
      </c>
      <c r="I37" s="3">
        <v>0</v>
      </c>
      <c r="J37" s="3">
        <v>2615.5430000000001</v>
      </c>
    </row>
    <row r="38" spans="1:10" ht="15" x14ac:dyDescent="0.25">
      <c r="A38" s="2">
        <v>15</v>
      </c>
      <c r="B38" s="7">
        <v>230.70178988797684</v>
      </c>
      <c r="C38" s="7">
        <v>3.8075099636431575E-2</v>
      </c>
      <c r="D38" s="3">
        <v>4709.2</v>
      </c>
      <c r="E38" s="3">
        <v>680.09</v>
      </c>
      <c r="F38" s="3">
        <v>1726.69</v>
      </c>
      <c r="G38" s="3">
        <v>19239.04</v>
      </c>
      <c r="H38" s="3">
        <v>23140</v>
      </c>
      <c r="I38" s="3">
        <v>0</v>
      </c>
      <c r="J38" s="3">
        <v>2635.5020000000004</v>
      </c>
    </row>
    <row r="39" spans="1:10" ht="15" x14ac:dyDescent="0.25">
      <c r="A39" s="2">
        <v>16</v>
      </c>
      <c r="B39" s="7">
        <v>230.70178988797684</v>
      </c>
      <c r="C39" s="7">
        <v>3.8075099636431575E-2</v>
      </c>
      <c r="D39" s="3">
        <v>4826.93</v>
      </c>
      <c r="E39" s="3">
        <v>697.09</v>
      </c>
      <c r="F39" s="3">
        <v>1769.86</v>
      </c>
      <c r="G39" s="3">
        <v>19215.54</v>
      </c>
      <c r="H39" s="3">
        <v>23926.76</v>
      </c>
      <c r="I39" s="3">
        <v>0</v>
      </c>
      <c r="J39" s="3">
        <v>2650.9420000000005</v>
      </c>
    </row>
    <row r="40" spans="1:10" ht="15" x14ac:dyDescent="0.25">
      <c r="A40" s="2">
        <v>17</v>
      </c>
      <c r="B40" s="7">
        <v>230.70178988797684</v>
      </c>
      <c r="C40" s="7">
        <v>3.8075099636431575E-2</v>
      </c>
      <c r="D40" s="3">
        <v>4947.6000000000004</v>
      </c>
      <c r="E40" s="3">
        <v>714.52</v>
      </c>
      <c r="F40" s="3">
        <v>1814.1</v>
      </c>
      <c r="G40" s="3">
        <v>19372</v>
      </c>
      <c r="H40" s="3">
        <v>24740.27</v>
      </c>
      <c r="I40" s="3">
        <v>0</v>
      </c>
      <c r="J40" s="3">
        <v>2684.8220000000001</v>
      </c>
    </row>
    <row r="41" spans="1:10" ht="15" x14ac:dyDescent="0.25">
      <c r="A41" s="2">
        <v>18</v>
      </c>
      <c r="B41" s="7">
        <v>230.70178988797684</v>
      </c>
      <c r="C41" s="7">
        <v>3.8075099636431575E-2</v>
      </c>
      <c r="D41" s="3">
        <v>5071.29</v>
      </c>
      <c r="E41" s="3">
        <v>732.38</v>
      </c>
      <c r="F41" s="3">
        <v>1859.46</v>
      </c>
      <c r="G41" s="3">
        <v>19508.05</v>
      </c>
      <c r="H41" s="3">
        <v>25581.439999999999</v>
      </c>
      <c r="I41" s="3">
        <v>0</v>
      </c>
      <c r="J41" s="3">
        <v>2717.1180000000004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2417.526676361339</v>
      </c>
      <c r="C54" s="7">
        <f t="shared" ref="C54:J54" si="3">C24+NPV($F$18,C25:C53)</f>
        <v>0.39898940151650009</v>
      </c>
      <c r="D54" s="3">
        <f t="shared" si="3"/>
        <v>41447.002611148491</v>
      </c>
      <c r="E54" s="3">
        <f t="shared" si="3"/>
        <v>5985.6795787086921</v>
      </c>
      <c r="F54" s="3">
        <f t="shared" si="3"/>
        <v>15197.087932346813</v>
      </c>
      <c r="G54" s="3">
        <f t="shared" si="3"/>
        <v>154952.3922153438</v>
      </c>
      <c r="H54" s="3">
        <f t="shared" si="3"/>
        <v>192183.6753122618</v>
      </c>
      <c r="I54" s="3">
        <f t="shared" si="3"/>
        <v>0</v>
      </c>
      <c r="J54" s="3">
        <f t="shared" si="3"/>
        <v>21758.216233754782</v>
      </c>
    </row>
    <row r="55" spans="1:10" x14ac:dyDescent="0.3">
      <c r="A55" s="4" t="s">
        <v>32</v>
      </c>
      <c r="B55" s="7">
        <f>B24+NPV($G$18,B25:B53)</f>
        <v>3135.593479527302</v>
      </c>
      <c r="C55" s="7">
        <f t="shared" ref="C55:J55" si="4">C24+NPV($G$18,C25:C53)</f>
        <v>0.51749938398969109</v>
      </c>
      <c r="D55" s="3">
        <f t="shared" si="4"/>
        <v>55045.822203334588</v>
      </c>
      <c r="E55" s="3">
        <f t="shared" si="4"/>
        <v>7949.5860104362118</v>
      </c>
      <c r="F55" s="3">
        <f t="shared" si="4"/>
        <v>20183.274550151593</v>
      </c>
      <c r="G55" s="3">
        <f t="shared" si="4"/>
        <v>209315.32428450033</v>
      </c>
      <c r="H55" s="3">
        <f t="shared" si="4"/>
        <v>257427.28523548585</v>
      </c>
      <c r="I55" s="3">
        <f t="shared" si="4"/>
        <v>0</v>
      </c>
      <c r="J55" s="3">
        <f t="shared" si="4"/>
        <v>29249.400704842275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79</v>
      </c>
      <c r="B4" s="1"/>
      <c r="C4" s="1"/>
    </row>
    <row r="6" spans="1:10" ht="15" x14ac:dyDescent="0.25">
      <c r="A6" s="2" t="s">
        <v>0</v>
      </c>
      <c r="B6" s="2"/>
      <c r="C6" s="3">
        <v>1939.4366304303239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945.53999999999917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945.53999999999917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55328.237321382141</v>
      </c>
      <c r="D13" s="16">
        <f>SUM(D54:G54)</f>
        <v>5884.5708013221783</v>
      </c>
      <c r="E13" s="16">
        <f>SUM(D54:G54)</f>
        <v>5884.5708013221783</v>
      </c>
      <c r="F13" s="41">
        <f>SUM(D54:G54)+I54+C9</f>
        <v>53667.339342189043</v>
      </c>
      <c r="G13" s="16">
        <f>SUM(D55:G55)+J55</f>
        <v>7433.6352980184647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945.53999999999917</v>
      </c>
      <c r="D14" s="17">
        <f>H54+C6+C8</f>
        <v>9484.9054109456029</v>
      </c>
      <c r="E14" s="17">
        <f>C6+C8</f>
        <v>2884.976630430323</v>
      </c>
      <c r="F14" s="42">
        <f>C6+C7</f>
        <v>2884.976630430323</v>
      </c>
      <c r="G14" s="17">
        <f>C6+C7</f>
        <v>2884.976630430323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54382.69732138214</v>
      </c>
      <c r="D15" s="18">
        <f t="shared" ref="D15:G15" si="0">D13-D14</f>
        <v>-3600.3346096234245</v>
      </c>
      <c r="E15" s="18">
        <f t="shared" si="0"/>
        <v>2999.5941708918554</v>
      </c>
      <c r="F15" s="43">
        <f t="shared" si="0"/>
        <v>50782.362711758717</v>
      </c>
      <c r="G15" s="18">
        <f t="shared" si="0"/>
        <v>4548.6586675881417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58.514962160651258</v>
      </c>
      <c r="D16" s="19">
        <f>IFERROR(D13/D14,0)</f>
        <v>0.62041428420903066</v>
      </c>
      <c r="E16" s="19">
        <f>IFERROR(E13/E14,0)</f>
        <v>2.0397291053426785</v>
      </c>
      <c r="F16" s="44">
        <f>IFERROR(F13/F14,0)</f>
        <v>18.6023480315624</v>
      </c>
      <c r="G16" s="19">
        <f>IFERROR(G13/G14,0)</f>
        <v>2.5766708886337368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1.2047811744261816</v>
      </c>
      <c r="D17" s="20">
        <f>IFERROR(D14/$B$54,0)</f>
        <v>12.085406730884255</v>
      </c>
      <c r="E17" s="20">
        <f>IFERROR(E14/$B$54,0)</f>
        <v>3.6759582175285401</v>
      </c>
      <c r="F17" s="45">
        <f>IFERROR(F14/$B$54,0)</f>
        <v>3.6759582175285401</v>
      </c>
      <c r="G17" s="20">
        <f>IFERROR(G14/$B$55,0)</f>
        <v>3.1669567544910242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106.08999999999992</v>
      </c>
      <c r="C24" s="23">
        <v>0.28252093142163254</v>
      </c>
      <c r="D24" s="3">
        <v>29.35</v>
      </c>
      <c r="E24" s="3">
        <v>0</v>
      </c>
      <c r="F24" s="3">
        <v>0</v>
      </c>
      <c r="G24" s="3">
        <v>634.01</v>
      </c>
      <c r="H24" s="3">
        <v>733.36</v>
      </c>
      <c r="I24" s="3">
        <v>6459.13</v>
      </c>
      <c r="J24" s="3">
        <v>49.752000000000002</v>
      </c>
    </row>
    <row r="25" spans="1:10" ht="15" x14ac:dyDescent="0.25">
      <c r="A25" s="2">
        <v>2</v>
      </c>
      <c r="B25" s="23">
        <v>106.08999999999992</v>
      </c>
      <c r="C25" s="23">
        <v>0.28252093142163254</v>
      </c>
      <c r="D25" s="3">
        <v>29.35</v>
      </c>
      <c r="E25" s="3">
        <v>0</v>
      </c>
      <c r="F25" s="3">
        <v>0</v>
      </c>
      <c r="G25" s="3">
        <v>664.59</v>
      </c>
      <c r="H25" s="3">
        <v>769.58</v>
      </c>
      <c r="I25" s="3">
        <v>6459.13</v>
      </c>
      <c r="J25" s="3">
        <v>52.045500000000004</v>
      </c>
    </row>
    <row r="26" spans="1:10" ht="15" x14ac:dyDescent="0.25">
      <c r="A26" s="2">
        <v>3</v>
      </c>
      <c r="B26" s="23">
        <v>106.08999999999992</v>
      </c>
      <c r="C26" s="23">
        <v>0.28252093142163254</v>
      </c>
      <c r="D26" s="3">
        <v>29.35</v>
      </c>
      <c r="E26" s="3">
        <v>0</v>
      </c>
      <c r="F26" s="3">
        <v>0</v>
      </c>
      <c r="G26" s="3">
        <v>696.55</v>
      </c>
      <c r="H26" s="3">
        <v>819.73</v>
      </c>
      <c r="I26" s="3">
        <v>6459.13</v>
      </c>
      <c r="J26" s="3">
        <v>54.442499999999995</v>
      </c>
    </row>
    <row r="27" spans="1:10" ht="15" x14ac:dyDescent="0.25">
      <c r="A27" s="2">
        <v>4</v>
      </c>
      <c r="B27" s="23">
        <v>106.08999999999992</v>
      </c>
      <c r="C27" s="23">
        <v>0.28252093142163254</v>
      </c>
      <c r="D27" s="3">
        <v>29.35</v>
      </c>
      <c r="E27" s="3">
        <v>0</v>
      </c>
      <c r="F27" s="3">
        <v>0</v>
      </c>
      <c r="G27" s="3">
        <v>729.59</v>
      </c>
      <c r="H27" s="3">
        <v>855.85</v>
      </c>
      <c r="I27" s="3">
        <v>6459.13</v>
      </c>
      <c r="J27" s="3">
        <v>56.920500000000004</v>
      </c>
    </row>
    <row r="28" spans="1:10" ht="15" x14ac:dyDescent="0.25">
      <c r="A28" s="2">
        <v>5</v>
      </c>
      <c r="B28" s="23">
        <v>106.08999999999992</v>
      </c>
      <c r="C28" s="23">
        <v>0.28252093142163254</v>
      </c>
      <c r="D28" s="3">
        <v>29.35</v>
      </c>
      <c r="E28" s="3">
        <v>0</v>
      </c>
      <c r="F28" s="3">
        <v>0</v>
      </c>
      <c r="G28" s="3">
        <v>769.96</v>
      </c>
      <c r="H28" s="3">
        <v>891.41</v>
      </c>
      <c r="I28" s="3">
        <v>6459.13</v>
      </c>
      <c r="J28" s="3">
        <v>59.948250000000002</v>
      </c>
    </row>
    <row r="29" spans="1:10" ht="15" x14ac:dyDescent="0.25">
      <c r="A29" s="2">
        <v>6</v>
      </c>
      <c r="B29" s="23">
        <v>106.08999999999992</v>
      </c>
      <c r="C29" s="23">
        <v>0.28252093142163254</v>
      </c>
      <c r="D29" s="3">
        <v>29.35</v>
      </c>
      <c r="E29" s="3">
        <v>0</v>
      </c>
      <c r="F29" s="3">
        <v>0</v>
      </c>
      <c r="G29" s="3">
        <v>833.52</v>
      </c>
      <c r="H29" s="3">
        <v>928.48</v>
      </c>
      <c r="I29" s="3">
        <v>6459.13</v>
      </c>
      <c r="J29" s="3">
        <v>64.715249999999997</v>
      </c>
    </row>
    <row r="30" spans="1:10" ht="15" x14ac:dyDescent="0.25">
      <c r="A30" s="2">
        <v>7</v>
      </c>
      <c r="B30" s="23">
        <v>106.08999999999992</v>
      </c>
      <c r="C30" s="23">
        <v>0.28252093142163254</v>
      </c>
      <c r="D30" s="3">
        <v>29.35</v>
      </c>
      <c r="E30" s="3">
        <v>0</v>
      </c>
      <c r="F30" s="3">
        <v>0</v>
      </c>
      <c r="G30" s="3">
        <v>852.27</v>
      </c>
      <c r="H30" s="3">
        <v>966.73</v>
      </c>
      <c r="I30" s="3">
        <v>6459.13</v>
      </c>
      <c r="J30" s="3">
        <v>66.121499999999997</v>
      </c>
    </row>
    <row r="31" spans="1:10" ht="15" x14ac:dyDescent="0.25">
      <c r="A31" s="2">
        <v>8</v>
      </c>
      <c r="B31" s="23">
        <v>106.08999999999992</v>
      </c>
      <c r="C31" s="23">
        <v>0.28252093142163254</v>
      </c>
      <c r="D31" s="3">
        <v>29.35</v>
      </c>
      <c r="E31" s="3">
        <v>0</v>
      </c>
      <c r="F31" s="3">
        <v>0</v>
      </c>
      <c r="G31" s="3">
        <v>871.44</v>
      </c>
      <c r="H31" s="3">
        <v>1012.44</v>
      </c>
      <c r="I31" s="3">
        <v>6459.13</v>
      </c>
      <c r="J31" s="3">
        <v>67.559250000000006</v>
      </c>
    </row>
    <row r="32" spans="1:10" ht="15" x14ac:dyDescent="0.25">
      <c r="A32" s="2">
        <v>9</v>
      </c>
      <c r="B32" s="23">
        <v>106.08999999999992</v>
      </c>
      <c r="C32" s="23">
        <v>0.28252093142163254</v>
      </c>
      <c r="D32" s="3">
        <v>29.35</v>
      </c>
      <c r="E32" s="3">
        <v>0</v>
      </c>
      <c r="F32" s="3">
        <v>0</v>
      </c>
      <c r="G32" s="3">
        <v>891.05</v>
      </c>
      <c r="H32" s="3">
        <v>1081.46</v>
      </c>
      <c r="I32" s="3">
        <v>6459.13</v>
      </c>
      <c r="J32" s="3">
        <v>69.03</v>
      </c>
    </row>
    <row r="33" spans="1:10" ht="15" x14ac:dyDescent="0.25">
      <c r="A33" s="2">
        <v>10</v>
      </c>
      <c r="B33" s="23">
        <v>106.08999999999992</v>
      </c>
      <c r="C33" s="23">
        <v>0.28252093142163254</v>
      </c>
      <c r="D33" s="3">
        <v>29.35</v>
      </c>
      <c r="E33" s="3">
        <v>0</v>
      </c>
      <c r="F33" s="3">
        <v>0</v>
      </c>
      <c r="G33" s="3">
        <v>911.1</v>
      </c>
      <c r="H33" s="3">
        <v>1105.79</v>
      </c>
      <c r="I33" s="3">
        <v>6459.13</v>
      </c>
      <c r="J33" s="3">
        <v>70.533749999999998</v>
      </c>
    </row>
    <row r="34" spans="1:10" ht="15" x14ac:dyDescent="0.25">
      <c r="A34" s="2">
        <v>11</v>
      </c>
      <c r="B34" s="23">
        <v>0</v>
      </c>
      <c r="C34" s="2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23">
        <v>0</v>
      </c>
      <c r="C35" s="2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23">
        <v>0</v>
      </c>
      <c r="C36" s="2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23">
        <v>0</v>
      </c>
      <c r="C37" s="2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23">
        <v>0</v>
      </c>
      <c r="C38" s="2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784.82302020559462</v>
      </c>
      <c r="C54" s="23">
        <f t="shared" ref="C54:J54" si="1">C24+NPV($F$18,C25:C53)</f>
        <v>2.090007829857889</v>
      </c>
      <c r="D54" s="3">
        <f t="shared" si="1"/>
        <v>217.12277917837889</v>
      </c>
      <c r="E54" s="3">
        <f t="shared" si="1"/>
        <v>0</v>
      </c>
      <c r="F54" s="3">
        <f t="shared" si="1"/>
        <v>0</v>
      </c>
      <c r="G54" s="3">
        <f t="shared" si="1"/>
        <v>5667.4480221437998</v>
      </c>
      <c r="H54" s="3">
        <f t="shared" si="1"/>
        <v>6599.9287805152799</v>
      </c>
      <c r="I54" s="3">
        <f t="shared" si="1"/>
        <v>47782.768540866862</v>
      </c>
      <c r="J54" s="3">
        <f t="shared" si="1"/>
        <v>441.34281009916344</v>
      </c>
    </row>
    <row r="55" spans="1:10" x14ac:dyDescent="0.3">
      <c r="A55" s="4" t="s">
        <v>32</v>
      </c>
      <c r="B55" s="23">
        <f>B24+NPV($G$18,B25:B53)</f>
        <v>910.96180152734053</v>
      </c>
      <c r="C55" s="23">
        <f t="shared" ref="C55:J55" si="2">C24+NPV($G$18,C25:C53)</f>
        <v>2.4259192822795059</v>
      </c>
      <c r="D55" s="3">
        <f t="shared" si="2"/>
        <v>252.01931261030694</v>
      </c>
      <c r="E55" s="3">
        <f t="shared" si="2"/>
        <v>0</v>
      </c>
      <c r="F55" s="3">
        <f t="shared" si="2"/>
        <v>0</v>
      </c>
      <c r="G55" s="3">
        <f t="shared" si="2"/>
        <v>6662.9902669417534</v>
      </c>
      <c r="H55" s="3">
        <f t="shared" si="2"/>
        <v>7766.77697391744</v>
      </c>
      <c r="I55" s="3">
        <f t="shared" si="2"/>
        <v>55462.538421145211</v>
      </c>
      <c r="J55" s="3">
        <f t="shared" si="2"/>
        <v>518.62571846640446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80</v>
      </c>
      <c r="B4" s="1"/>
      <c r="C4" s="1"/>
    </row>
    <row r="6" spans="1:10" ht="15" x14ac:dyDescent="0.25">
      <c r="A6" s="2" t="s">
        <v>0</v>
      </c>
      <c r="B6" s="2"/>
      <c r="C6" s="3">
        <v>1722.5136871115774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1600.5999999999915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1600.5999999999915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8863.7934267330402</v>
      </c>
      <c r="D13" s="16">
        <f>SUM(D54:G54)</f>
        <v>6416.7441039280784</v>
      </c>
      <c r="E13" s="16">
        <f>SUM(D54:G54)</f>
        <v>6416.7441039280784</v>
      </c>
      <c r="F13" s="41">
        <f>SUM(D54:G54)+I54+C9</f>
        <v>6416.7441039280784</v>
      </c>
      <c r="G13" s="16">
        <f>SUM(D55:G55)+J55</f>
        <v>8516.5125804333202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1600.5999999999915</v>
      </c>
      <c r="D14" s="17">
        <f>H54+C6+C8</f>
        <v>10586.307113844618</v>
      </c>
      <c r="E14" s="17">
        <f>C6+C8</f>
        <v>3323.1136871115687</v>
      </c>
      <c r="F14" s="42">
        <f>C6+C7</f>
        <v>3323.1136871115687</v>
      </c>
      <c r="G14" s="17">
        <f>C6+C7</f>
        <v>3323.1136871115687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7263.1934267330489</v>
      </c>
      <c r="D15" s="18">
        <f t="shared" ref="D15:G15" si="0">D13-D14</f>
        <v>-4169.5630099165392</v>
      </c>
      <c r="E15" s="18">
        <f t="shared" si="0"/>
        <v>3093.6304168165098</v>
      </c>
      <c r="F15" s="43">
        <f t="shared" si="0"/>
        <v>3093.6304168165098</v>
      </c>
      <c r="G15" s="18">
        <f t="shared" si="0"/>
        <v>5193.3988933217515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5.5377942188761011</v>
      </c>
      <c r="D16" s="19">
        <f>IFERROR(D13/D14,0)</f>
        <v>0.60613621302714282</v>
      </c>
      <c r="E16" s="19">
        <f>IFERROR(E13/E14,0)</f>
        <v>1.9309432983935844</v>
      </c>
      <c r="F16" s="44">
        <f>IFERROR(F13/F14,0)</f>
        <v>1.9309432983935844</v>
      </c>
      <c r="G16" s="19">
        <f>IFERROR(G13/G14,0)</f>
        <v>2.5628110809040132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1.9383322853797742</v>
      </c>
      <c r="D17" s="20">
        <f>IFERROR(D14/$B$54,0)</f>
        <v>12.820055517750037</v>
      </c>
      <c r="E17" s="20">
        <f>IFERROR(E14/$B$54,0)</f>
        <v>4.0243024788927961</v>
      </c>
      <c r="F17" s="45">
        <f>IFERROR(F14/$B$54,0)</f>
        <v>4.0243024788927961</v>
      </c>
      <c r="G17" s="20">
        <f>IFERROR(G14/$B$55,0)</f>
        <v>3.3180197119935255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94.224000000000132</v>
      </c>
      <c r="C24" s="23">
        <v>0.25092140863674273</v>
      </c>
      <c r="D24" s="3">
        <v>26.07</v>
      </c>
      <c r="E24" s="3">
        <v>0</v>
      </c>
      <c r="F24" s="3">
        <v>0</v>
      </c>
      <c r="G24" s="3">
        <v>563.1</v>
      </c>
      <c r="H24" s="3">
        <v>651.34</v>
      </c>
      <c r="I24" s="3">
        <v>0</v>
      </c>
      <c r="J24" s="3">
        <v>44.187750000000001</v>
      </c>
    </row>
    <row r="25" spans="1:10" ht="15" x14ac:dyDescent="0.25">
      <c r="A25" s="2">
        <v>2</v>
      </c>
      <c r="B25" s="23">
        <v>94.224000000000132</v>
      </c>
      <c r="C25" s="23">
        <v>0.25092140863674273</v>
      </c>
      <c r="D25" s="3">
        <v>26.07</v>
      </c>
      <c r="E25" s="3">
        <v>0</v>
      </c>
      <c r="F25" s="3">
        <v>0</v>
      </c>
      <c r="G25" s="3">
        <v>590.25</v>
      </c>
      <c r="H25" s="3">
        <v>683.5</v>
      </c>
      <c r="I25" s="3">
        <v>0</v>
      </c>
      <c r="J25" s="3">
        <v>46.224000000000004</v>
      </c>
    </row>
    <row r="26" spans="1:10" ht="15" x14ac:dyDescent="0.25">
      <c r="A26" s="2">
        <v>3</v>
      </c>
      <c r="B26" s="23">
        <v>94.224000000000132</v>
      </c>
      <c r="C26" s="23">
        <v>0.25092140863674273</v>
      </c>
      <c r="D26" s="3">
        <v>26.07</v>
      </c>
      <c r="E26" s="3">
        <v>0</v>
      </c>
      <c r="F26" s="3">
        <v>0</v>
      </c>
      <c r="G26" s="3">
        <v>618.65</v>
      </c>
      <c r="H26" s="3">
        <v>728.05</v>
      </c>
      <c r="I26" s="3">
        <v>0</v>
      </c>
      <c r="J26" s="3">
        <v>48.353999999999999</v>
      </c>
    </row>
    <row r="27" spans="1:10" ht="15" x14ac:dyDescent="0.25">
      <c r="A27" s="2">
        <v>4</v>
      </c>
      <c r="B27" s="23">
        <v>94.224000000000132</v>
      </c>
      <c r="C27" s="23">
        <v>0.25092140863674273</v>
      </c>
      <c r="D27" s="3">
        <v>26.07</v>
      </c>
      <c r="E27" s="3">
        <v>0</v>
      </c>
      <c r="F27" s="3">
        <v>0</v>
      </c>
      <c r="G27" s="3">
        <v>647.98</v>
      </c>
      <c r="H27" s="3">
        <v>760.12</v>
      </c>
      <c r="I27" s="3">
        <v>0</v>
      </c>
      <c r="J27" s="3">
        <v>50.553750000000001</v>
      </c>
    </row>
    <row r="28" spans="1:10" ht="15" x14ac:dyDescent="0.25">
      <c r="A28" s="2">
        <v>5</v>
      </c>
      <c r="B28" s="23">
        <v>94.224000000000132</v>
      </c>
      <c r="C28" s="23">
        <v>0.25092140863674273</v>
      </c>
      <c r="D28" s="3">
        <v>26.07</v>
      </c>
      <c r="E28" s="3">
        <v>0</v>
      </c>
      <c r="F28" s="3">
        <v>0</v>
      </c>
      <c r="G28" s="3">
        <v>683.84</v>
      </c>
      <c r="H28" s="3">
        <v>791.71</v>
      </c>
      <c r="I28" s="3">
        <v>0</v>
      </c>
      <c r="J28" s="3">
        <v>53.243250000000003</v>
      </c>
    </row>
    <row r="29" spans="1:10" ht="15" x14ac:dyDescent="0.25">
      <c r="A29" s="2">
        <v>6</v>
      </c>
      <c r="B29" s="23">
        <v>94.224000000000132</v>
      </c>
      <c r="C29" s="23">
        <v>0.25092140863674273</v>
      </c>
      <c r="D29" s="3">
        <v>26.07</v>
      </c>
      <c r="E29" s="3">
        <v>0</v>
      </c>
      <c r="F29" s="3">
        <v>0</v>
      </c>
      <c r="G29" s="3">
        <v>740.3</v>
      </c>
      <c r="H29" s="3">
        <v>824.63</v>
      </c>
      <c r="I29" s="3">
        <v>0</v>
      </c>
      <c r="J29" s="3">
        <v>57.47775</v>
      </c>
    </row>
    <row r="30" spans="1:10" ht="15" x14ac:dyDescent="0.25">
      <c r="A30" s="2">
        <v>7</v>
      </c>
      <c r="B30" s="23">
        <v>94.224000000000132</v>
      </c>
      <c r="C30" s="23">
        <v>0.25092140863674273</v>
      </c>
      <c r="D30" s="3">
        <v>26.07</v>
      </c>
      <c r="E30" s="3">
        <v>0</v>
      </c>
      <c r="F30" s="3">
        <v>0</v>
      </c>
      <c r="G30" s="3">
        <v>756.95</v>
      </c>
      <c r="H30" s="3">
        <v>858.61</v>
      </c>
      <c r="I30" s="3">
        <v>0</v>
      </c>
      <c r="J30" s="3">
        <v>58.726500000000001</v>
      </c>
    </row>
    <row r="31" spans="1:10" ht="15" x14ac:dyDescent="0.25">
      <c r="A31" s="2">
        <v>8</v>
      </c>
      <c r="B31" s="23">
        <v>94.224000000000132</v>
      </c>
      <c r="C31" s="23">
        <v>0.25092140863674273</v>
      </c>
      <c r="D31" s="3">
        <v>26.07</v>
      </c>
      <c r="E31" s="3">
        <v>0</v>
      </c>
      <c r="F31" s="3">
        <v>0</v>
      </c>
      <c r="G31" s="3">
        <v>773.97</v>
      </c>
      <c r="H31" s="3">
        <v>899.2</v>
      </c>
      <c r="I31" s="3">
        <v>0</v>
      </c>
      <c r="J31" s="3">
        <v>60.003</v>
      </c>
    </row>
    <row r="32" spans="1:10" ht="15" x14ac:dyDescent="0.25">
      <c r="A32" s="2">
        <v>9</v>
      </c>
      <c r="B32" s="23">
        <v>94.224000000000132</v>
      </c>
      <c r="C32" s="23">
        <v>0.25092140863674273</v>
      </c>
      <c r="D32" s="3">
        <v>26.07</v>
      </c>
      <c r="E32" s="3">
        <v>0</v>
      </c>
      <c r="F32" s="3">
        <v>0</v>
      </c>
      <c r="G32" s="3">
        <v>791.39</v>
      </c>
      <c r="H32" s="3">
        <v>960.5</v>
      </c>
      <c r="I32" s="3">
        <v>0</v>
      </c>
      <c r="J32" s="3">
        <v>61.3095</v>
      </c>
    </row>
    <row r="33" spans="1:10" ht="15" x14ac:dyDescent="0.25">
      <c r="A33" s="2">
        <v>10</v>
      </c>
      <c r="B33" s="23">
        <v>94.224000000000132</v>
      </c>
      <c r="C33" s="23">
        <v>0.25092140863674273</v>
      </c>
      <c r="D33" s="3">
        <v>26.07</v>
      </c>
      <c r="E33" s="3">
        <v>0</v>
      </c>
      <c r="F33" s="3">
        <v>0</v>
      </c>
      <c r="G33" s="3">
        <v>809.19</v>
      </c>
      <c r="H33" s="3">
        <v>982.11</v>
      </c>
      <c r="I33" s="3">
        <v>0</v>
      </c>
      <c r="J33" s="3">
        <v>62.644500000000008</v>
      </c>
    </row>
    <row r="34" spans="1:10" ht="15" x14ac:dyDescent="0.25">
      <c r="A34" s="2">
        <v>11</v>
      </c>
      <c r="B34" s="23">
        <v>94.224000000000132</v>
      </c>
      <c r="C34" s="23">
        <v>0.25092140863674273</v>
      </c>
      <c r="D34" s="3">
        <v>26.07</v>
      </c>
      <c r="E34" s="3">
        <v>0</v>
      </c>
      <c r="F34" s="3">
        <v>0</v>
      </c>
      <c r="G34" s="3">
        <v>827.41</v>
      </c>
      <c r="H34" s="3">
        <v>1004.2</v>
      </c>
      <c r="I34" s="3">
        <v>0</v>
      </c>
      <c r="J34" s="3">
        <v>64.010999999999996</v>
      </c>
    </row>
    <row r="35" spans="1:10" ht="15" x14ac:dyDescent="0.25">
      <c r="A35" s="2">
        <v>12</v>
      </c>
      <c r="B35" s="23">
        <v>94.224000000000132</v>
      </c>
      <c r="C35" s="23">
        <v>0.25092140863674273</v>
      </c>
      <c r="D35" s="3">
        <v>26.07</v>
      </c>
      <c r="E35" s="3">
        <v>0</v>
      </c>
      <c r="F35" s="3">
        <v>0</v>
      </c>
      <c r="G35" s="3">
        <v>846.02</v>
      </c>
      <c r="H35" s="3">
        <v>1026.8</v>
      </c>
      <c r="I35" s="3">
        <v>0</v>
      </c>
      <c r="J35" s="3">
        <v>65.406750000000002</v>
      </c>
    </row>
    <row r="36" spans="1:10" ht="15" x14ac:dyDescent="0.25">
      <c r="A36" s="2">
        <v>13</v>
      </c>
      <c r="B36" s="23">
        <v>94.224000000000132</v>
      </c>
      <c r="C36" s="23">
        <v>0.25092140863674273</v>
      </c>
      <c r="D36" s="3">
        <v>26.07</v>
      </c>
      <c r="E36" s="3">
        <v>0</v>
      </c>
      <c r="F36" s="3">
        <v>0</v>
      </c>
      <c r="G36" s="3">
        <v>865.05</v>
      </c>
      <c r="H36" s="3">
        <v>1049.8900000000001</v>
      </c>
      <c r="I36" s="3">
        <v>0</v>
      </c>
      <c r="J36" s="3">
        <v>66.834000000000003</v>
      </c>
    </row>
    <row r="37" spans="1:10" ht="15" x14ac:dyDescent="0.25">
      <c r="A37" s="2">
        <v>14</v>
      </c>
      <c r="B37" s="23">
        <v>0</v>
      </c>
      <c r="C37" s="2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23">
        <v>0</v>
      </c>
      <c r="C38" s="2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825.76140947184842</v>
      </c>
      <c r="C54" s="23">
        <f t="shared" ref="C54:J54" si="1">C24+NPV($F$18,C25:C53)</f>
        <v>2.1990280190029932</v>
      </c>
      <c r="D54" s="3">
        <f t="shared" si="1"/>
        <v>228.47257540468522</v>
      </c>
      <c r="E54" s="3">
        <f t="shared" si="1"/>
        <v>0</v>
      </c>
      <c r="F54" s="3">
        <f t="shared" si="1"/>
        <v>0</v>
      </c>
      <c r="G54" s="3">
        <f t="shared" si="1"/>
        <v>6188.2715285233935</v>
      </c>
      <c r="H54" s="3">
        <f t="shared" si="1"/>
        <v>7263.1934267330489</v>
      </c>
      <c r="I54" s="3">
        <f t="shared" si="1"/>
        <v>0</v>
      </c>
      <c r="J54" s="3">
        <f t="shared" si="1"/>
        <v>481.25580779460591</v>
      </c>
    </row>
    <row r="55" spans="1:10" x14ac:dyDescent="0.3">
      <c r="A55" s="4" t="s">
        <v>32</v>
      </c>
      <c r="B55" s="23">
        <f>B24+NPV($G$18,B25:B53)</f>
        <v>1001.5352455862845</v>
      </c>
      <c r="C55" s="23">
        <f t="shared" ref="C55:J55" si="2">C24+NPV($G$18,C25:C53)</f>
        <v>2.6671191482197343</v>
      </c>
      <c r="D55" s="3">
        <f t="shared" si="2"/>
        <v>277.10587379472753</v>
      </c>
      <c r="E55" s="3">
        <f t="shared" si="2"/>
        <v>0</v>
      </c>
      <c r="F55" s="3">
        <f t="shared" si="2"/>
        <v>0</v>
      </c>
      <c r="G55" s="3">
        <f t="shared" si="2"/>
        <v>7645.2314103292911</v>
      </c>
      <c r="H55" s="3">
        <f t="shared" si="2"/>
        <v>8994.6854330617225</v>
      </c>
      <c r="I55" s="3">
        <f t="shared" si="2"/>
        <v>0</v>
      </c>
      <c r="J55" s="3">
        <f t="shared" si="2"/>
        <v>594.17529630930142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81</v>
      </c>
      <c r="B4" s="1"/>
      <c r="C4" s="1"/>
    </row>
    <row r="6" spans="1:10" ht="15" x14ac:dyDescent="0.25">
      <c r="A6" s="2" t="s">
        <v>0</v>
      </c>
      <c r="B6" s="2"/>
      <c r="C6" s="3">
        <v>6782.0195323814705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14060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14060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63519.342075164983</v>
      </c>
      <c r="D13" s="16">
        <f>SUM(D54:G54)</f>
        <v>32020.87245274811</v>
      </c>
      <c r="E13" s="16">
        <f>SUM(D54:G54)</f>
        <v>32020.87245274811</v>
      </c>
      <c r="F13" s="41">
        <f>SUM(D54:G54)+I54+C9</f>
        <v>49275.732622595751</v>
      </c>
      <c r="G13" s="16">
        <f>SUM(D55:G55)+J55</f>
        <v>43713.568987527615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14060</v>
      </c>
      <c r="D14" s="17">
        <f>H54+C6+C8</f>
        <v>53046.501437698818</v>
      </c>
      <c r="E14" s="17">
        <f>C6+C8</f>
        <v>20842.01953238147</v>
      </c>
      <c r="F14" s="42">
        <f>C6+C7</f>
        <v>20842.01953238147</v>
      </c>
      <c r="G14" s="17">
        <f>C6+C7</f>
        <v>20842.01953238147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49459.342075164983</v>
      </c>
      <c r="D15" s="18">
        <f t="shared" ref="D15:G15" si="0">D13-D14</f>
        <v>-21025.628984950708</v>
      </c>
      <c r="E15" s="18">
        <f t="shared" si="0"/>
        <v>11178.85292036664</v>
      </c>
      <c r="F15" s="43">
        <f t="shared" si="0"/>
        <v>28433.713090214282</v>
      </c>
      <c r="G15" s="18">
        <f t="shared" si="0"/>
        <v>22871.549455146145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4.5177341447485766</v>
      </c>
      <c r="D16" s="19">
        <f>IFERROR(D13/D14,0)</f>
        <v>0.60363778166134963</v>
      </c>
      <c r="E16" s="19">
        <f>IFERROR(E13/E14,0)</f>
        <v>1.5363613110043617</v>
      </c>
      <c r="F16" s="44">
        <f>IFERROR(F13/F14,0)</f>
        <v>2.3642494215130103</v>
      </c>
      <c r="G16" s="19">
        <f>IFERROR(G13/G14,0)</f>
        <v>2.0973768362327592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3.9791717103215873</v>
      </c>
      <c r="D17" s="20">
        <f>IFERROR(D14/$B$54,0)</f>
        <v>15.012883204297621</v>
      </c>
      <c r="E17" s="20">
        <f>IFERROR(E14/$B$54,0)</f>
        <v>5.8985757118934785</v>
      </c>
      <c r="F17" s="45">
        <f>IFERROR(F14/$B$54,0)</f>
        <v>5.8985757118934785</v>
      </c>
      <c r="G17" s="20">
        <f>IFERROR(G14/$B$55,0)</f>
        <v>4.7302738712507795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370.98631680000045</v>
      </c>
      <c r="C24" s="23">
        <v>4.8239243851220071</v>
      </c>
      <c r="D24" s="3">
        <v>501.26</v>
      </c>
      <c r="E24" s="3">
        <v>0</v>
      </c>
      <c r="F24" s="3">
        <v>0</v>
      </c>
      <c r="G24" s="3">
        <v>2297.46</v>
      </c>
      <c r="H24" s="3">
        <v>2634.45</v>
      </c>
      <c r="I24" s="3">
        <v>1811.66</v>
      </c>
      <c r="J24" s="3">
        <v>209.90400000000002</v>
      </c>
    </row>
    <row r="25" spans="1:10" ht="15" x14ac:dyDescent="0.25">
      <c r="A25" s="2">
        <v>2</v>
      </c>
      <c r="B25" s="23">
        <v>370.98631680000045</v>
      </c>
      <c r="C25" s="23">
        <v>4.8239243851220071</v>
      </c>
      <c r="D25" s="3">
        <v>501.26</v>
      </c>
      <c r="E25" s="3">
        <v>0</v>
      </c>
      <c r="F25" s="3">
        <v>0</v>
      </c>
      <c r="G25" s="3">
        <v>2396.1999999999998</v>
      </c>
      <c r="H25" s="3">
        <v>2765.27</v>
      </c>
      <c r="I25" s="3">
        <v>1811.66</v>
      </c>
      <c r="J25" s="3">
        <v>217.30949999999999</v>
      </c>
    </row>
    <row r="26" spans="1:10" ht="15" x14ac:dyDescent="0.25">
      <c r="A26" s="2">
        <v>3</v>
      </c>
      <c r="B26" s="23">
        <v>370.98631680000045</v>
      </c>
      <c r="C26" s="23">
        <v>4.8239243851220071</v>
      </c>
      <c r="D26" s="3">
        <v>501.26</v>
      </c>
      <c r="E26" s="3">
        <v>0</v>
      </c>
      <c r="F26" s="3">
        <v>0</v>
      </c>
      <c r="G26" s="3">
        <v>2471.4</v>
      </c>
      <c r="H26" s="3">
        <v>2932.69</v>
      </c>
      <c r="I26" s="3">
        <v>1811.66</v>
      </c>
      <c r="J26" s="3">
        <v>222.94949999999997</v>
      </c>
    </row>
    <row r="27" spans="1:10" ht="15" x14ac:dyDescent="0.25">
      <c r="A27" s="2">
        <v>4</v>
      </c>
      <c r="B27" s="23">
        <v>370.98631680000045</v>
      </c>
      <c r="C27" s="23">
        <v>4.8239243851220071</v>
      </c>
      <c r="D27" s="3">
        <v>501.26</v>
      </c>
      <c r="E27" s="3">
        <v>0</v>
      </c>
      <c r="F27" s="3">
        <v>0</v>
      </c>
      <c r="G27" s="3">
        <v>2559.27</v>
      </c>
      <c r="H27" s="3">
        <v>3073.19</v>
      </c>
      <c r="I27" s="3">
        <v>1811.66</v>
      </c>
      <c r="J27" s="3">
        <v>229.53974999999997</v>
      </c>
    </row>
    <row r="28" spans="1:10" ht="15" x14ac:dyDescent="0.25">
      <c r="A28" s="2">
        <v>5</v>
      </c>
      <c r="B28" s="23">
        <v>370.98631680000045</v>
      </c>
      <c r="C28" s="23">
        <v>4.8239243851220071</v>
      </c>
      <c r="D28" s="3">
        <v>501.26</v>
      </c>
      <c r="E28" s="3">
        <v>0</v>
      </c>
      <c r="F28" s="3">
        <v>0</v>
      </c>
      <c r="G28" s="3">
        <v>2705.35</v>
      </c>
      <c r="H28" s="3">
        <v>3189.38</v>
      </c>
      <c r="I28" s="3">
        <v>1811.66</v>
      </c>
      <c r="J28" s="3">
        <v>240.49574999999996</v>
      </c>
    </row>
    <row r="29" spans="1:10" ht="15" x14ac:dyDescent="0.25">
      <c r="A29" s="2">
        <v>6</v>
      </c>
      <c r="B29" s="23">
        <v>370.98631680000045</v>
      </c>
      <c r="C29" s="23">
        <v>4.8239243851220071</v>
      </c>
      <c r="D29" s="3">
        <v>501.26</v>
      </c>
      <c r="E29" s="3">
        <v>0</v>
      </c>
      <c r="F29" s="3">
        <v>0</v>
      </c>
      <c r="G29" s="3">
        <v>2908.21</v>
      </c>
      <c r="H29" s="3">
        <v>3282.42</v>
      </c>
      <c r="I29" s="3">
        <v>1811.66</v>
      </c>
      <c r="J29" s="3">
        <v>255.71025</v>
      </c>
    </row>
    <row r="30" spans="1:10" ht="15" x14ac:dyDescent="0.25">
      <c r="A30" s="2">
        <v>7</v>
      </c>
      <c r="B30" s="23">
        <v>370.98631680000045</v>
      </c>
      <c r="C30" s="23">
        <v>4.8239243851220071</v>
      </c>
      <c r="D30" s="3">
        <v>501.26</v>
      </c>
      <c r="E30" s="3">
        <v>0</v>
      </c>
      <c r="F30" s="3">
        <v>0</v>
      </c>
      <c r="G30" s="3">
        <v>2983.24</v>
      </c>
      <c r="H30" s="3">
        <v>3388.54</v>
      </c>
      <c r="I30" s="3">
        <v>1811.66</v>
      </c>
      <c r="J30" s="3">
        <v>261.33749999999998</v>
      </c>
    </row>
    <row r="31" spans="1:10" ht="15" x14ac:dyDescent="0.25">
      <c r="A31" s="2">
        <v>8</v>
      </c>
      <c r="B31" s="23">
        <v>370.98631680000045</v>
      </c>
      <c r="C31" s="23">
        <v>4.8239243851220071</v>
      </c>
      <c r="D31" s="3">
        <v>501.26</v>
      </c>
      <c r="E31" s="3">
        <v>0</v>
      </c>
      <c r="F31" s="3">
        <v>0</v>
      </c>
      <c r="G31" s="3">
        <v>3050.4</v>
      </c>
      <c r="H31" s="3">
        <v>3553.28</v>
      </c>
      <c r="I31" s="3">
        <v>1811.66</v>
      </c>
      <c r="J31" s="3">
        <v>266.37449999999995</v>
      </c>
    </row>
    <row r="32" spans="1:10" ht="15" x14ac:dyDescent="0.25">
      <c r="A32" s="2">
        <v>9</v>
      </c>
      <c r="B32" s="23">
        <v>370.98631680000045</v>
      </c>
      <c r="C32" s="23">
        <v>4.8239243851220071</v>
      </c>
      <c r="D32" s="3">
        <v>501.26</v>
      </c>
      <c r="E32" s="3">
        <v>0</v>
      </c>
      <c r="F32" s="3">
        <v>0</v>
      </c>
      <c r="G32" s="3">
        <v>3119.1</v>
      </c>
      <c r="H32" s="3">
        <v>3775.22</v>
      </c>
      <c r="I32" s="3">
        <v>1811.66</v>
      </c>
      <c r="J32" s="3">
        <v>271.52699999999999</v>
      </c>
    </row>
    <row r="33" spans="1:10" ht="15" x14ac:dyDescent="0.25">
      <c r="A33" s="2">
        <v>10</v>
      </c>
      <c r="B33" s="23">
        <v>370.98631680000045</v>
      </c>
      <c r="C33" s="23">
        <v>4.8239243851220071</v>
      </c>
      <c r="D33" s="3">
        <v>501.26</v>
      </c>
      <c r="E33" s="3">
        <v>0</v>
      </c>
      <c r="F33" s="3">
        <v>0</v>
      </c>
      <c r="G33" s="3">
        <v>3189.24</v>
      </c>
      <c r="H33" s="3">
        <v>3869.76</v>
      </c>
      <c r="I33" s="3">
        <v>1811.66</v>
      </c>
      <c r="J33" s="3">
        <v>276.78749999999997</v>
      </c>
    </row>
    <row r="34" spans="1:10" ht="15" x14ac:dyDescent="0.25">
      <c r="A34" s="2">
        <v>11</v>
      </c>
      <c r="B34" s="23">
        <v>370.98631680000045</v>
      </c>
      <c r="C34" s="23">
        <v>4.8239243851220071</v>
      </c>
      <c r="D34" s="3">
        <v>501.26</v>
      </c>
      <c r="E34" s="3">
        <v>0</v>
      </c>
      <c r="F34" s="3">
        <v>0</v>
      </c>
      <c r="G34" s="3">
        <v>3261.05</v>
      </c>
      <c r="H34" s="3">
        <v>3956.87</v>
      </c>
      <c r="I34" s="3">
        <v>1811.66</v>
      </c>
      <c r="J34" s="3">
        <v>282.17325</v>
      </c>
    </row>
    <row r="35" spans="1:10" ht="15" x14ac:dyDescent="0.25">
      <c r="A35" s="2">
        <v>12</v>
      </c>
      <c r="B35" s="23">
        <v>370.98631680000045</v>
      </c>
      <c r="C35" s="23">
        <v>4.8239243851220071</v>
      </c>
      <c r="D35" s="3">
        <v>501.26</v>
      </c>
      <c r="E35" s="3">
        <v>0</v>
      </c>
      <c r="F35" s="3">
        <v>0</v>
      </c>
      <c r="G35" s="3">
        <v>3334.28</v>
      </c>
      <c r="H35" s="3">
        <v>4045.97</v>
      </c>
      <c r="I35" s="3">
        <v>1811.66</v>
      </c>
      <c r="J35" s="3">
        <v>287.66550000000001</v>
      </c>
    </row>
    <row r="36" spans="1:10" ht="15" x14ac:dyDescent="0.25">
      <c r="A36" s="2">
        <v>13</v>
      </c>
      <c r="B36" s="23">
        <v>370.98631680000045</v>
      </c>
      <c r="C36" s="23">
        <v>4.8239243851220071</v>
      </c>
      <c r="D36" s="3">
        <v>501.26</v>
      </c>
      <c r="E36" s="3">
        <v>0</v>
      </c>
      <c r="F36" s="3">
        <v>0</v>
      </c>
      <c r="G36" s="3">
        <v>3409.3</v>
      </c>
      <c r="H36" s="3">
        <v>4136.96</v>
      </c>
      <c r="I36" s="3">
        <v>1811.66</v>
      </c>
      <c r="J36" s="3">
        <v>293.29200000000003</v>
      </c>
    </row>
    <row r="37" spans="1:10" ht="15" x14ac:dyDescent="0.25">
      <c r="A37" s="2">
        <v>14</v>
      </c>
      <c r="B37" s="23">
        <v>370.98631680000045</v>
      </c>
      <c r="C37" s="23">
        <v>4.8239243851220071</v>
      </c>
      <c r="D37" s="3">
        <v>501.26</v>
      </c>
      <c r="E37" s="3">
        <v>0</v>
      </c>
      <c r="F37" s="3">
        <v>0</v>
      </c>
      <c r="G37" s="3">
        <v>3486.12</v>
      </c>
      <c r="H37" s="3">
        <v>4230.09</v>
      </c>
      <c r="I37" s="3">
        <v>1811.66</v>
      </c>
      <c r="J37" s="3">
        <v>299.05349999999999</v>
      </c>
    </row>
    <row r="38" spans="1:10" ht="15" x14ac:dyDescent="0.25">
      <c r="A38" s="2">
        <v>15</v>
      </c>
      <c r="B38" s="23">
        <v>370.98631680000045</v>
      </c>
      <c r="C38" s="23">
        <v>4.8239243851220071</v>
      </c>
      <c r="D38" s="3">
        <v>501.26</v>
      </c>
      <c r="E38" s="3">
        <v>0</v>
      </c>
      <c r="F38" s="3">
        <v>0</v>
      </c>
      <c r="G38" s="3">
        <v>3564.47</v>
      </c>
      <c r="H38" s="3">
        <v>4325.12</v>
      </c>
      <c r="I38" s="3">
        <v>1811.66</v>
      </c>
      <c r="J38" s="3">
        <v>304.92974999999996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3533.3986627241334</v>
      </c>
      <c r="C54" s="23">
        <f t="shared" ref="C54:J54" si="1">C24+NPV($F$18,C25:C53)</f>
        <v>45.944680975016539</v>
      </c>
      <c r="D54" s="3">
        <f t="shared" si="1"/>
        <v>4774.1691094012258</v>
      </c>
      <c r="E54" s="3">
        <f t="shared" si="1"/>
        <v>0</v>
      </c>
      <c r="F54" s="3">
        <f t="shared" si="1"/>
        <v>0</v>
      </c>
      <c r="G54" s="3">
        <f t="shared" si="1"/>
        <v>27246.703343346886</v>
      </c>
      <c r="H54" s="3">
        <f t="shared" si="1"/>
        <v>32204.481905317345</v>
      </c>
      <c r="I54" s="3">
        <f t="shared" si="1"/>
        <v>17254.860169847638</v>
      </c>
      <c r="J54" s="3">
        <f t="shared" si="1"/>
        <v>2401.5654339561083</v>
      </c>
    </row>
    <row r="55" spans="1:10" x14ac:dyDescent="0.3">
      <c r="A55" s="4" t="s">
        <v>32</v>
      </c>
      <c r="B55" s="23">
        <f>B24+NPV($G$18,B25:B53)</f>
        <v>4406.0915075241555</v>
      </c>
      <c r="C55" s="23">
        <f t="shared" ref="C55:J55" si="2">C24+NPV($G$18,C25:C53)</f>
        <v>57.292280883996021</v>
      </c>
      <c r="D55" s="3">
        <f t="shared" si="2"/>
        <v>5953.3123704188183</v>
      </c>
      <c r="E55" s="3">
        <f t="shared" si="2"/>
        <v>0</v>
      </c>
      <c r="F55" s="3">
        <f t="shared" si="2"/>
        <v>0</v>
      </c>
      <c r="G55" s="3">
        <f t="shared" si="2"/>
        <v>34710.47273425803</v>
      </c>
      <c r="H55" s="3">
        <f t="shared" si="2"/>
        <v>41137.847230168649</v>
      </c>
      <c r="I55" s="3">
        <f t="shared" si="2"/>
        <v>21516.534112023619</v>
      </c>
      <c r="J55" s="3">
        <f t="shared" si="2"/>
        <v>3049.7838828507638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82</v>
      </c>
      <c r="B4" s="1"/>
      <c r="C4" s="1"/>
    </row>
    <row r="6" spans="1:10" ht="15" x14ac:dyDescent="0.25">
      <c r="A6" s="2" t="s">
        <v>0</v>
      </c>
      <c r="B6" s="2"/>
      <c r="C6" s="3">
        <v>20841.138823742222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132708.29250000001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78958.740000000005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223326.61863502866</v>
      </c>
      <c r="D13" s="16">
        <f>SUM(D54:G54)</f>
        <v>118045.6489800401</v>
      </c>
      <c r="E13" s="16">
        <f>SUM(D54:G54)</f>
        <v>118045.6489800401</v>
      </c>
      <c r="F13" s="41">
        <f>SUM(D54:G54)+I54+C9</f>
        <v>142389.401439434</v>
      </c>
      <c r="G13" s="16">
        <f>SUM(D55:G55)+J55</f>
        <v>173638.76418239673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132708.29250000001</v>
      </c>
      <c r="D14" s="17">
        <f>H54+C6+C8</f>
        <v>219824.00499937695</v>
      </c>
      <c r="E14" s="17">
        <f>C6+C8</f>
        <v>99799.878823742227</v>
      </c>
      <c r="F14" s="42">
        <f>C6+C7</f>
        <v>153549.43132374223</v>
      </c>
      <c r="G14" s="17">
        <f>C6+C7</f>
        <v>153549.43132374223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90618.326135028648</v>
      </c>
      <c r="D15" s="18">
        <f t="shared" ref="D15:G15" si="0">D13-D14</f>
        <v>-101778.35601933685</v>
      </c>
      <c r="E15" s="18">
        <f t="shared" si="0"/>
        <v>18245.770156297876</v>
      </c>
      <c r="F15" s="43">
        <f t="shared" si="0"/>
        <v>-11160.029884308227</v>
      </c>
      <c r="G15" s="18">
        <f t="shared" si="0"/>
        <v>20089.332858654496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1.6828384604151896</v>
      </c>
      <c r="D16" s="19">
        <f>IFERROR(D13/D14,0)</f>
        <v>0.53700072010049438</v>
      </c>
      <c r="E16" s="19">
        <f>IFERROR(E13/E14,0)</f>
        <v>1.1828235702422241</v>
      </c>
      <c r="F16" s="44">
        <f>IFERROR(F13/F14,0)</f>
        <v>0.92731962737928664</v>
      </c>
      <c r="G16" s="19">
        <f>IFERROR(G13/G14,0)</f>
        <v>1.1308330007181748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10.572340009000495</v>
      </c>
      <c r="D17" s="20">
        <f>IFERROR(D14/$B$54,0)</f>
        <v>17.512501134724776</v>
      </c>
      <c r="E17" s="20">
        <f>IFERROR(E14/$B$54,0)</f>
        <v>7.950658032780062</v>
      </c>
      <c r="F17" s="45">
        <f>IFERROR(F14/$B$54,0)</f>
        <v>12.232670359640666</v>
      </c>
      <c r="G17" s="20">
        <f>IFERROR(G14/$B$55,0)</f>
        <v>9.2007471981047484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1140.040557716095</v>
      </c>
      <c r="C24" s="23">
        <v>14.823914514775847</v>
      </c>
      <c r="D24" s="3">
        <v>1540.38</v>
      </c>
      <c r="E24" s="3">
        <v>0</v>
      </c>
      <c r="F24" s="3">
        <v>0</v>
      </c>
      <c r="G24" s="3">
        <v>7060.09</v>
      </c>
      <c r="H24" s="3">
        <v>8095.65</v>
      </c>
      <c r="I24" s="3">
        <v>2210.96</v>
      </c>
      <c r="J24" s="3">
        <v>645.03525000000002</v>
      </c>
    </row>
    <row r="25" spans="1:10" ht="15" x14ac:dyDescent="0.25">
      <c r="A25" s="2">
        <v>2</v>
      </c>
      <c r="B25" s="23">
        <v>1140.040557716095</v>
      </c>
      <c r="C25" s="23">
        <v>14.823914514775847</v>
      </c>
      <c r="D25" s="3">
        <v>1540.38</v>
      </c>
      <c r="E25" s="3">
        <v>0</v>
      </c>
      <c r="F25" s="3">
        <v>0</v>
      </c>
      <c r="G25" s="3">
        <v>7363.51</v>
      </c>
      <c r="H25" s="3">
        <v>8497.66</v>
      </c>
      <c r="I25" s="3">
        <v>2210.96</v>
      </c>
      <c r="J25" s="3">
        <v>667.79174999999998</v>
      </c>
    </row>
    <row r="26" spans="1:10" ht="15" x14ac:dyDescent="0.25">
      <c r="A26" s="2">
        <v>3</v>
      </c>
      <c r="B26" s="23">
        <v>1140.040557716095</v>
      </c>
      <c r="C26" s="23">
        <v>14.823914514775847</v>
      </c>
      <c r="D26" s="3">
        <v>1540.38</v>
      </c>
      <c r="E26" s="3">
        <v>0</v>
      </c>
      <c r="F26" s="3">
        <v>0</v>
      </c>
      <c r="G26" s="3">
        <v>7594.6</v>
      </c>
      <c r="H26" s="3">
        <v>9012.17</v>
      </c>
      <c r="I26" s="3">
        <v>2210.96</v>
      </c>
      <c r="J26" s="3">
        <v>685.12349999999992</v>
      </c>
    </row>
    <row r="27" spans="1:10" ht="15" x14ac:dyDescent="0.25">
      <c r="A27" s="2">
        <v>4</v>
      </c>
      <c r="B27" s="23">
        <v>1140.040557716095</v>
      </c>
      <c r="C27" s="23">
        <v>14.823914514775847</v>
      </c>
      <c r="D27" s="3">
        <v>1540.38</v>
      </c>
      <c r="E27" s="3">
        <v>0</v>
      </c>
      <c r="F27" s="3">
        <v>0</v>
      </c>
      <c r="G27" s="3">
        <v>7864.62</v>
      </c>
      <c r="H27" s="3">
        <v>9443.9</v>
      </c>
      <c r="I27" s="3">
        <v>2210.96</v>
      </c>
      <c r="J27" s="3">
        <v>705.375</v>
      </c>
    </row>
    <row r="28" spans="1:10" ht="15" x14ac:dyDescent="0.25">
      <c r="A28" s="2">
        <v>5</v>
      </c>
      <c r="B28" s="23">
        <v>1140.040557716095</v>
      </c>
      <c r="C28" s="23">
        <v>14.823914514775847</v>
      </c>
      <c r="D28" s="3">
        <v>1540.38</v>
      </c>
      <c r="E28" s="3">
        <v>0</v>
      </c>
      <c r="F28" s="3">
        <v>0</v>
      </c>
      <c r="G28" s="3">
        <v>8313.5300000000007</v>
      </c>
      <c r="H28" s="3">
        <v>9800.9500000000007</v>
      </c>
      <c r="I28" s="3">
        <v>2210.96</v>
      </c>
      <c r="J28" s="3">
        <v>739.04324999999994</v>
      </c>
    </row>
    <row r="29" spans="1:10" ht="15" x14ac:dyDescent="0.25">
      <c r="A29" s="2">
        <v>6</v>
      </c>
      <c r="B29" s="23">
        <v>1140.040557716095</v>
      </c>
      <c r="C29" s="23">
        <v>14.823914514775847</v>
      </c>
      <c r="D29" s="3">
        <v>1540.38</v>
      </c>
      <c r="E29" s="3">
        <v>0</v>
      </c>
      <c r="F29" s="3">
        <v>0</v>
      </c>
      <c r="G29" s="3">
        <v>8936.93</v>
      </c>
      <c r="H29" s="3">
        <v>10086.879999999999</v>
      </c>
      <c r="I29" s="3">
        <v>2210.96</v>
      </c>
      <c r="J29" s="3">
        <v>785.79825000000005</v>
      </c>
    </row>
    <row r="30" spans="1:10" ht="15" x14ac:dyDescent="0.25">
      <c r="A30" s="2">
        <v>7</v>
      </c>
      <c r="B30" s="23">
        <v>1140.040557716095</v>
      </c>
      <c r="C30" s="23">
        <v>14.823914514775847</v>
      </c>
      <c r="D30" s="3">
        <v>1540.38</v>
      </c>
      <c r="E30" s="3">
        <v>0</v>
      </c>
      <c r="F30" s="3">
        <v>0</v>
      </c>
      <c r="G30" s="3">
        <v>9167.49</v>
      </c>
      <c r="H30" s="3">
        <v>10412.98</v>
      </c>
      <c r="I30" s="3">
        <v>2210.96</v>
      </c>
      <c r="J30" s="3">
        <v>803.09024999999986</v>
      </c>
    </row>
    <row r="31" spans="1:10" ht="15" x14ac:dyDescent="0.25">
      <c r="A31" s="2">
        <v>8</v>
      </c>
      <c r="B31" s="23">
        <v>1140.040557716095</v>
      </c>
      <c r="C31" s="23">
        <v>14.823914514775847</v>
      </c>
      <c r="D31" s="3">
        <v>1540.38</v>
      </c>
      <c r="E31" s="3">
        <v>0</v>
      </c>
      <c r="F31" s="3">
        <v>0</v>
      </c>
      <c r="G31" s="3">
        <v>9373.8799999999992</v>
      </c>
      <c r="H31" s="3">
        <v>10919.23</v>
      </c>
      <c r="I31" s="3">
        <v>2210.96</v>
      </c>
      <c r="J31" s="3">
        <v>818.56949999999983</v>
      </c>
    </row>
    <row r="32" spans="1:10" ht="15" x14ac:dyDescent="0.25">
      <c r="A32" s="2">
        <v>9</v>
      </c>
      <c r="B32" s="23">
        <v>1140.040557716095</v>
      </c>
      <c r="C32" s="23">
        <v>14.823914514775847</v>
      </c>
      <c r="D32" s="3">
        <v>1540.38</v>
      </c>
      <c r="E32" s="3">
        <v>0</v>
      </c>
      <c r="F32" s="3">
        <v>0</v>
      </c>
      <c r="G32" s="3">
        <v>9585</v>
      </c>
      <c r="H32" s="3">
        <v>11601.25</v>
      </c>
      <c r="I32" s="3">
        <v>2210.96</v>
      </c>
      <c r="J32" s="3">
        <v>834.40350000000001</v>
      </c>
    </row>
    <row r="33" spans="1:10" ht="15" x14ac:dyDescent="0.25">
      <c r="A33" s="2">
        <v>10</v>
      </c>
      <c r="B33" s="23">
        <v>1140.040557716095</v>
      </c>
      <c r="C33" s="23">
        <v>14.823914514775847</v>
      </c>
      <c r="D33" s="3">
        <v>1540.38</v>
      </c>
      <c r="E33" s="3">
        <v>0</v>
      </c>
      <c r="F33" s="3">
        <v>0</v>
      </c>
      <c r="G33" s="3">
        <v>9800.5400000000009</v>
      </c>
      <c r="H33" s="3">
        <v>11891.77</v>
      </c>
      <c r="I33" s="3">
        <v>2210.96</v>
      </c>
      <c r="J33" s="3">
        <v>850.56900000000007</v>
      </c>
    </row>
    <row r="34" spans="1:10" ht="15" x14ac:dyDescent="0.25">
      <c r="A34" s="2">
        <v>11</v>
      </c>
      <c r="B34" s="23">
        <v>1140.040557716095</v>
      </c>
      <c r="C34" s="23">
        <v>14.823914514775847</v>
      </c>
      <c r="D34" s="3">
        <v>1540.38</v>
      </c>
      <c r="E34" s="3">
        <v>0</v>
      </c>
      <c r="F34" s="3">
        <v>0</v>
      </c>
      <c r="G34" s="3">
        <v>10021.209999999999</v>
      </c>
      <c r="H34" s="3">
        <v>12159.45</v>
      </c>
      <c r="I34" s="3">
        <v>2210.96</v>
      </c>
      <c r="J34" s="3">
        <v>867.11924999999997</v>
      </c>
    </row>
    <row r="35" spans="1:10" ht="15" x14ac:dyDescent="0.25">
      <c r="A35" s="2">
        <v>12</v>
      </c>
      <c r="B35" s="23">
        <v>1140.040557716095</v>
      </c>
      <c r="C35" s="23">
        <v>14.823914514775847</v>
      </c>
      <c r="D35" s="3">
        <v>1540.38</v>
      </c>
      <c r="E35" s="3">
        <v>0</v>
      </c>
      <c r="F35" s="3">
        <v>0</v>
      </c>
      <c r="G35" s="3">
        <v>10246.24</v>
      </c>
      <c r="H35" s="3">
        <v>12433.25</v>
      </c>
      <c r="I35" s="3">
        <v>2210.96</v>
      </c>
      <c r="J35" s="3">
        <v>883.99649999999986</v>
      </c>
    </row>
    <row r="36" spans="1:10" ht="15" x14ac:dyDescent="0.25">
      <c r="A36" s="2">
        <v>13</v>
      </c>
      <c r="B36" s="23">
        <v>1140.040557716095</v>
      </c>
      <c r="C36" s="23">
        <v>14.823914514775847</v>
      </c>
      <c r="D36" s="3">
        <v>1540.38</v>
      </c>
      <c r="E36" s="3">
        <v>0</v>
      </c>
      <c r="F36" s="3">
        <v>0</v>
      </c>
      <c r="G36" s="3">
        <v>10476.780000000001</v>
      </c>
      <c r="H36" s="3">
        <v>12712.87</v>
      </c>
      <c r="I36" s="3">
        <v>2210.96</v>
      </c>
      <c r="J36" s="3">
        <v>901.28699999999992</v>
      </c>
    </row>
    <row r="37" spans="1:10" ht="15" x14ac:dyDescent="0.25">
      <c r="A37" s="2">
        <v>14</v>
      </c>
      <c r="B37" s="23">
        <v>1140.040557716095</v>
      </c>
      <c r="C37" s="23">
        <v>14.823914514775847</v>
      </c>
      <c r="D37" s="3">
        <v>1540.38</v>
      </c>
      <c r="E37" s="3">
        <v>0</v>
      </c>
      <c r="F37" s="3">
        <v>0</v>
      </c>
      <c r="G37" s="3">
        <v>10712.86</v>
      </c>
      <c r="H37" s="3">
        <v>12999.07</v>
      </c>
      <c r="I37" s="3">
        <v>2210.96</v>
      </c>
      <c r="J37" s="3">
        <v>918.99300000000005</v>
      </c>
    </row>
    <row r="38" spans="1:10" ht="15" x14ac:dyDescent="0.25">
      <c r="A38" s="2">
        <v>15</v>
      </c>
      <c r="B38" s="23">
        <v>1140.040557716095</v>
      </c>
      <c r="C38" s="23">
        <v>14.823914514775847</v>
      </c>
      <c r="D38" s="3">
        <v>1540.38</v>
      </c>
      <c r="E38" s="3">
        <v>0</v>
      </c>
      <c r="F38" s="3">
        <v>0</v>
      </c>
      <c r="G38" s="3">
        <v>10953.61</v>
      </c>
      <c r="H38" s="3">
        <v>13291.1</v>
      </c>
      <c r="I38" s="3">
        <v>2210.96</v>
      </c>
      <c r="J38" s="3">
        <v>937.04925000000003</v>
      </c>
    </row>
    <row r="39" spans="1:10" ht="15" x14ac:dyDescent="0.25">
      <c r="A39" s="2">
        <v>16</v>
      </c>
      <c r="B39" s="23">
        <v>1140.040557716095</v>
      </c>
      <c r="C39" s="23">
        <v>14.823914514775847</v>
      </c>
      <c r="D39" s="3">
        <v>1540.38</v>
      </c>
      <c r="E39" s="3">
        <v>0</v>
      </c>
      <c r="F39" s="3">
        <v>0</v>
      </c>
      <c r="G39" s="3">
        <v>11200.32</v>
      </c>
      <c r="H39" s="3">
        <v>13590.15</v>
      </c>
      <c r="I39" s="3">
        <v>2210.96</v>
      </c>
      <c r="J39" s="3">
        <v>955.55250000000001</v>
      </c>
    </row>
    <row r="40" spans="1:10" ht="15" x14ac:dyDescent="0.25">
      <c r="A40" s="2">
        <v>17</v>
      </c>
      <c r="B40" s="23">
        <v>1140.040557716095</v>
      </c>
      <c r="C40" s="23">
        <v>14.823914514775847</v>
      </c>
      <c r="D40" s="3">
        <v>1540.38</v>
      </c>
      <c r="E40" s="3">
        <v>0</v>
      </c>
      <c r="F40" s="3">
        <v>0</v>
      </c>
      <c r="G40" s="3">
        <v>11452.67</v>
      </c>
      <c r="H40" s="3">
        <v>13896.28</v>
      </c>
      <c r="I40" s="3">
        <v>2210.96</v>
      </c>
      <c r="J40" s="3">
        <v>974.47874999999988</v>
      </c>
    </row>
    <row r="41" spans="1:10" ht="15" x14ac:dyDescent="0.25">
      <c r="A41" s="2">
        <v>18</v>
      </c>
      <c r="B41" s="23">
        <v>1140.040557716095</v>
      </c>
      <c r="C41" s="23">
        <v>14.823914514775847</v>
      </c>
      <c r="D41" s="3">
        <v>1540.38</v>
      </c>
      <c r="E41" s="3">
        <v>0</v>
      </c>
      <c r="F41" s="3">
        <v>0</v>
      </c>
      <c r="G41" s="3">
        <v>11710.06</v>
      </c>
      <c r="H41" s="3">
        <v>14208.66</v>
      </c>
      <c r="I41" s="3">
        <v>2210.96</v>
      </c>
      <c r="J41" s="3">
        <v>993.7829999999999</v>
      </c>
    </row>
    <row r="42" spans="1:10" ht="15" x14ac:dyDescent="0.25">
      <c r="A42" s="2">
        <v>19</v>
      </c>
      <c r="B42" s="23">
        <v>1140.040557716095</v>
      </c>
      <c r="C42" s="23">
        <v>14.823914514775847</v>
      </c>
      <c r="D42" s="3">
        <v>1540.38</v>
      </c>
      <c r="E42" s="3">
        <v>0</v>
      </c>
      <c r="F42" s="3">
        <v>0</v>
      </c>
      <c r="G42" s="3">
        <v>11973.47</v>
      </c>
      <c r="H42" s="3">
        <v>14528.6</v>
      </c>
      <c r="I42" s="3">
        <v>2210.96</v>
      </c>
      <c r="J42" s="3">
        <v>1013.5387499999998</v>
      </c>
    </row>
    <row r="43" spans="1:10" ht="15" x14ac:dyDescent="0.25">
      <c r="A43" s="2">
        <v>20</v>
      </c>
      <c r="B43" s="23">
        <v>1140.040557716095</v>
      </c>
      <c r="C43" s="23">
        <v>14.823914514775847</v>
      </c>
      <c r="D43" s="3">
        <v>1540.38</v>
      </c>
      <c r="E43" s="3">
        <v>0</v>
      </c>
      <c r="F43" s="3">
        <v>0</v>
      </c>
      <c r="G43" s="3">
        <v>12242.89</v>
      </c>
      <c r="H43" s="3">
        <v>14855.85</v>
      </c>
      <c r="I43" s="3">
        <v>2210.96</v>
      </c>
      <c r="J43" s="3">
        <v>1033.7452499999999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12552.404896836666</v>
      </c>
      <c r="C54" s="23">
        <f t="shared" ref="C54:J54" si="1">C24+NPV($F$18,C25:C53)</f>
        <v>163.21855909963071</v>
      </c>
      <c r="D54" s="3">
        <f t="shared" si="1"/>
        <v>16960.338230181093</v>
      </c>
      <c r="E54" s="3">
        <f t="shared" si="1"/>
        <v>0</v>
      </c>
      <c r="F54" s="3">
        <f t="shared" si="1"/>
        <v>0</v>
      </c>
      <c r="G54" s="3">
        <f t="shared" si="1"/>
        <v>101085.31074985901</v>
      </c>
      <c r="H54" s="3">
        <f t="shared" si="1"/>
        <v>120024.12617563472</v>
      </c>
      <c r="I54" s="3">
        <f t="shared" si="1"/>
        <v>24343.752459393909</v>
      </c>
      <c r="J54" s="3">
        <f t="shared" si="1"/>
        <v>8853.4236735030099</v>
      </c>
    </row>
    <row r="55" spans="1:10" x14ac:dyDescent="0.3">
      <c r="A55" s="4" t="s">
        <v>32</v>
      </c>
      <c r="B55" s="23">
        <f>B24+NPV($G$18,B25:B53)</f>
        <v>16688.800161292522</v>
      </c>
      <c r="C55" s="23">
        <f t="shared" ref="C55:J55" si="2">C24+NPV($G$18,C25:C53)</f>
        <v>217.00398750794815</v>
      </c>
      <c r="D55" s="3">
        <f t="shared" si="2"/>
        <v>22549.280215040937</v>
      </c>
      <c r="E55" s="3">
        <f t="shared" si="2"/>
        <v>0</v>
      </c>
      <c r="F55" s="3">
        <f t="shared" si="2"/>
        <v>0</v>
      </c>
      <c r="G55" s="3">
        <f t="shared" si="2"/>
        <v>138975.15158253742</v>
      </c>
      <c r="H55" s="3">
        <f t="shared" si="2"/>
        <v>165620.96200094715</v>
      </c>
      <c r="I55" s="3">
        <f t="shared" si="2"/>
        <v>32365.7516874063</v>
      </c>
      <c r="J55" s="3">
        <f t="shared" si="2"/>
        <v>12114.332384818377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83</v>
      </c>
      <c r="B4" s="1"/>
      <c r="C4" s="1"/>
    </row>
    <row r="6" spans="1:10" ht="15" x14ac:dyDescent="0.25">
      <c r="A6" s="2" t="s">
        <v>0</v>
      </c>
      <c r="B6" s="2"/>
      <c r="C6" s="3">
        <v>281.20377505240992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549.1099999999999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185.40000000000003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1804.8448647339769</v>
      </c>
      <c r="D13" s="16">
        <f>SUM(D54:G54)</f>
        <v>1592.7068800980148</v>
      </c>
      <c r="E13" s="16">
        <f>SUM(D54:G54)</f>
        <v>1592.7068800980148</v>
      </c>
      <c r="F13" s="41">
        <f>SUM(D54:G54)+I54+C9</f>
        <v>1592.7068800980148</v>
      </c>
      <c r="G13" s="16">
        <f>SUM(D55:G55)+J55</f>
        <v>2342.7881717321352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549.1099999999999</v>
      </c>
      <c r="D14" s="17">
        <f>H54+C6+C8</f>
        <v>2086.048639786387</v>
      </c>
      <c r="E14" s="17">
        <f>C6+C8</f>
        <v>466.60377505240996</v>
      </c>
      <c r="F14" s="42">
        <f>C6+C7</f>
        <v>830.31377505240982</v>
      </c>
      <c r="G14" s="17">
        <f>C6+C7</f>
        <v>830.31377505240982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1255.734864733977</v>
      </c>
      <c r="D15" s="18">
        <f t="shared" ref="D15:G15" si="0">D13-D14</f>
        <v>-493.34175968837212</v>
      </c>
      <c r="E15" s="18">
        <f t="shared" si="0"/>
        <v>1126.1031050456049</v>
      </c>
      <c r="F15" s="43">
        <f t="shared" si="0"/>
        <v>762.39310504560501</v>
      </c>
      <c r="G15" s="18">
        <f t="shared" si="0"/>
        <v>1512.4743966797255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3.2868548464496681</v>
      </c>
      <c r="D16" s="19">
        <f>IFERROR(D13/D14,0)</f>
        <v>0.763504191475185</v>
      </c>
      <c r="E16" s="19">
        <f>IFERROR(E13/E14,0)</f>
        <v>3.4134033311649024</v>
      </c>
      <c r="F16" s="44">
        <f>IFERROR(F13/F14,0)</f>
        <v>1.9181987917730046</v>
      </c>
      <c r="G16" s="19">
        <f>IFERROR(G13/G14,0)</f>
        <v>2.8215696789858233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3.2421470823786191</v>
      </c>
      <c r="D17" s="20">
        <f>IFERROR(D14/$B$54,0)</f>
        <v>12.316797201258987</v>
      </c>
      <c r="E17" s="20">
        <f>IFERROR(E14/$B$54,0)</f>
        <v>2.7550000326219171</v>
      </c>
      <c r="F17" s="45">
        <f>IFERROR(F14/$B$54,0)</f>
        <v>4.9024774330187908</v>
      </c>
      <c r="G17" s="20">
        <f>IFERROR(G14/$B$55,0)</f>
        <v>3.6873760331545782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15.382254839999998</v>
      </c>
      <c r="C24" s="23">
        <v>0.20001501635123625</v>
      </c>
      <c r="D24" s="3">
        <v>20.78</v>
      </c>
      <c r="E24" s="3">
        <v>0</v>
      </c>
      <c r="F24" s="3">
        <v>0</v>
      </c>
      <c r="G24" s="3">
        <v>95.26</v>
      </c>
      <c r="H24" s="3">
        <v>109.23</v>
      </c>
      <c r="I24" s="3">
        <v>0</v>
      </c>
      <c r="J24" s="3">
        <v>8.7029999999999994</v>
      </c>
    </row>
    <row r="25" spans="1:10" ht="15" x14ac:dyDescent="0.25">
      <c r="A25" s="2">
        <v>2</v>
      </c>
      <c r="B25" s="23">
        <v>15.382254839999998</v>
      </c>
      <c r="C25" s="23">
        <v>0.20001501635123625</v>
      </c>
      <c r="D25" s="3">
        <v>20.78</v>
      </c>
      <c r="E25" s="3">
        <v>0</v>
      </c>
      <c r="F25" s="3">
        <v>0</v>
      </c>
      <c r="G25" s="3">
        <v>99.35</v>
      </c>
      <c r="H25" s="3">
        <v>114.66</v>
      </c>
      <c r="I25" s="3">
        <v>0</v>
      </c>
      <c r="J25" s="3">
        <v>9.0097499999999986</v>
      </c>
    </row>
    <row r="26" spans="1:10" ht="15" x14ac:dyDescent="0.25">
      <c r="A26" s="2">
        <v>3</v>
      </c>
      <c r="B26" s="23">
        <v>15.382254839999998</v>
      </c>
      <c r="C26" s="23">
        <v>0.20001501635123625</v>
      </c>
      <c r="D26" s="3">
        <v>20.78</v>
      </c>
      <c r="E26" s="3">
        <v>0</v>
      </c>
      <c r="F26" s="3">
        <v>0</v>
      </c>
      <c r="G26" s="3">
        <v>102.47</v>
      </c>
      <c r="H26" s="3">
        <v>121.6</v>
      </c>
      <c r="I26" s="3">
        <v>0</v>
      </c>
      <c r="J26" s="3">
        <v>9.2437500000000004</v>
      </c>
    </row>
    <row r="27" spans="1:10" ht="15" x14ac:dyDescent="0.25">
      <c r="A27" s="2">
        <v>4</v>
      </c>
      <c r="B27" s="23">
        <v>15.382254839999998</v>
      </c>
      <c r="C27" s="23">
        <v>0.20001501635123625</v>
      </c>
      <c r="D27" s="3">
        <v>20.78</v>
      </c>
      <c r="E27" s="3">
        <v>0</v>
      </c>
      <c r="F27" s="3">
        <v>0</v>
      </c>
      <c r="G27" s="3">
        <v>106.12</v>
      </c>
      <c r="H27" s="3">
        <v>127.42</v>
      </c>
      <c r="I27" s="3">
        <v>0</v>
      </c>
      <c r="J27" s="3">
        <v>9.5175000000000001</v>
      </c>
    </row>
    <row r="28" spans="1:10" ht="15" x14ac:dyDescent="0.25">
      <c r="A28" s="2">
        <v>5</v>
      </c>
      <c r="B28" s="23">
        <v>15.382254839999998</v>
      </c>
      <c r="C28" s="23">
        <v>0.20001501635123625</v>
      </c>
      <c r="D28" s="3">
        <v>20.78</v>
      </c>
      <c r="E28" s="3">
        <v>0</v>
      </c>
      <c r="F28" s="3">
        <v>0</v>
      </c>
      <c r="G28" s="3">
        <v>112.17</v>
      </c>
      <c r="H28" s="3">
        <v>132.24</v>
      </c>
      <c r="I28" s="3">
        <v>0</v>
      </c>
      <c r="J28" s="3">
        <v>9.9712499999999995</v>
      </c>
    </row>
    <row r="29" spans="1:10" ht="15" x14ac:dyDescent="0.25">
      <c r="A29" s="2">
        <v>6</v>
      </c>
      <c r="B29" s="23">
        <v>15.382254839999998</v>
      </c>
      <c r="C29" s="23">
        <v>0.20001501635123625</v>
      </c>
      <c r="D29" s="3">
        <v>20.78</v>
      </c>
      <c r="E29" s="3">
        <v>0</v>
      </c>
      <c r="F29" s="3">
        <v>0</v>
      </c>
      <c r="G29" s="3">
        <v>120.58</v>
      </c>
      <c r="H29" s="3">
        <v>136.1</v>
      </c>
      <c r="I29" s="3">
        <v>0</v>
      </c>
      <c r="J29" s="3">
        <v>10.602</v>
      </c>
    </row>
    <row r="30" spans="1:10" ht="15" x14ac:dyDescent="0.25">
      <c r="A30" s="2">
        <v>7</v>
      </c>
      <c r="B30" s="23">
        <v>15.382254839999998</v>
      </c>
      <c r="C30" s="23">
        <v>0.20001501635123625</v>
      </c>
      <c r="D30" s="3">
        <v>20.78</v>
      </c>
      <c r="E30" s="3">
        <v>0</v>
      </c>
      <c r="F30" s="3">
        <v>0</v>
      </c>
      <c r="G30" s="3">
        <v>123.69</v>
      </c>
      <c r="H30" s="3">
        <v>140.5</v>
      </c>
      <c r="I30" s="3">
        <v>0</v>
      </c>
      <c r="J30" s="3">
        <v>10.83525</v>
      </c>
    </row>
    <row r="31" spans="1:10" ht="15" x14ac:dyDescent="0.25">
      <c r="A31" s="2">
        <v>8</v>
      </c>
      <c r="B31" s="23">
        <v>15.382254839999998</v>
      </c>
      <c r="C31" s="23">
        <v>0.20001501635123625</v>
      </c>
      <c r="D31" s="3">
        <v>20.78</v>
      </c>
      <c r="E31" s="3">
        <v>0</v>
      </c>
      <c r="F31" s="3">
        <v>0</v>
      </c>
      <c r="G31" s="3">
        <v>126.48</v>
      </c>
      <c r="H31" s="3">
        <v>147.33000000000001</v>
      </c>
      <c r="I31" s="3">
        <v>0</v>
      </c>
      <c r="J31" s="3">
        <v>11.044499999999999</v>
      </c>
    </row>
    <row r="32" spans="1:10" ht="15" x14ac:dyDescent="0.25">
      <c r="A32" s="2">
        <v>9</v>
      </c>
      <c r="B32" s="23">
        <v>15.382254839999998</v>
      </c>
      <c r="C32" s="23">
        <v>0.20001501635123625</v>
      </c>
      <c r="D32" s="3">
        <v>20.78</v>
      </c>
      <c r="E32" s="3">
        <v>0</v>
      </c>
      <c r="F32" s="3">
        <v>0</v>
      </c>
      <c r="G32" s="3">
        <v>129.33000000000001</v>
      </c>
      <c r="H32" s="3">
        <v>156.53</v>
      </c>
      <c r="I32" s="3">
        <v>0</v>
      </c>
      <c r="J32" s="3">
        <v>11.25825</v>
      </c>
    </row>
    <row r="33" spans="1:10" ht="15" x14ac:dyDescent="0.25">
      <c r="A33" s="2">
        <v>10</v>
      </c>
      <c r="B33" s="23">
        <v>15.382254839999998</v>
      </c>
      <c r="C33" s="23">
        <v>0.20001501635123625</v>
      </c>
      <c r="D33" s="3">
        <v>20.78</v>
      </c>
      <c r="E33" s="3">
        <v>0</v>
      </c>
      <c r="F33" s="3">
        <v>0</v>
      </c>
      <c r="G33" s="3">
        <v>132.24</v>
      </c>
      <c r="H33" s="3">
        <v>160.44999999999999</v>
      </c>
      <c r="I33" s="3">
        <v>0</v>
      </c>
      <c r="J33" s="3">
        <v>11.4765</v>
      </c>
    </row>
    <row r="34" spans="1:10" ht="15" x14ac:dyDescent="0.25">
      <c r="A34" s="2">
        <v>11</v>
      </c>
      <c r="B34" s="23">
        <v>15.382254839999998</v>
      </c>
      <c r="C34" s="23">
        <v>0.20001501635123625</v>
      </c>
      <c r="D34" s="3">
        <v>20.78</v>
      </c>
      <c r="E34" s="3">
        <v>0</v>
      </c>
      <c r="F34" s="3">
        <v>0</v>
      </c>
      <c r="G34" s="3">
        <v>135.21</v>
      </c>
      <c r="H34" s="3">
        <v>164.06</v>
      </c>
      <c r="I34" s="3">
        <v>0</v>
      </c>
      <c r="J34" s="3">
        <v>11.699250000000001</v>
      </c>
    </row>
    <row r="35" spans="1:10" ht="15" x14ac:dyDescent="0.25">
      <c r="A35" s="2">
        <v>12</v>
      </c>
      <c r="B35" s="23">
        <v>15.382254839999998</v>
      </c>
      <c r="C35" s="23">
        <v>0.20001501635123625</v>
      </c>
      <c r="D35" s="3">
        <v>20.78</v>
      </c>
      <c r="E35" s="3">
        <v>0</v>
      </c>
      <c r="F35" s="3">
        <v>0</v>
      </c>
      <c r="G35" s="3">
        <v>138.25</v>
      </c>
      <c r="H35" s="3">
        <v>167.76</v>
      </c>
      <c r="I35" s="3">
        <v>0</v>
      </c>
      <c r="J35" s="3">
        <v>11.927249999999999</v>
      </c>
    </row>
    <row r="36" spans="1:10" ht="15" x14ac:dyDescent="0.25">
      <c r="A36" s="2">
        <v>13</v>
      </c>
      <c r="B36" s="23">
        <v>15.382254839999998</v>
      </c>
      <c r="C36" s="23">
        <v>0.20001501635123625</v>
      </c>
      <c r="D36" s="3">
        <v>20.78</v>
      </c>
      <c r="E36" s="3">
        <v>0</v>
      </c>
      <c r="F36" s="3">
        <v>0</v>
      </c>
      <c r="G36" s="3">
        <v>141.36000000000001</v>
      </c>
      <c r="H36" s="3">
        <v>171.53</v>
      </c>
      <c r="I36" s="3">
        <v>0</v>
      </c>
      <c r="J36" s="3">
        <v>12.160500000000001</v>
      </c>
    </row>
    <row r="37" spans="1:10" ht="15" x14ac:dyDescent="0.25">
      <c r="A37" s="2">
        <v>14</v>
      </c>
      <c r="B37" s="23">
        <v>15.382254839999998</v>
      </c>
      <c r="C37" s="23">
        <v>0.20001501635123625</v>
      </c>
      <c r="D37" s="3">
        <v>20.78</v>
      </c>
      <c r="E37" s="3">
        <v>0</v>
      </c>
      <c r="F37" s="3">
        <v>0</v>
      </c>
      <c r="G37" s="3">
        <v>144.55000000000001</v>
      </c>
      <c r="H37" s="3">
        <v>175.39</v>
      </c>
      <c r="I37" s="3">
        <v>0</v>
      </c>
      <c r="J37" s="3">
        <v>12.399750000000001</v>
      </c>
    </row>
    <row r="38" spans="1:10" ht="15" x14ac:dyDescent="0.25">
      <c r="A38" s="2">
        <v>15</v>
      </c>
      <c r="B38" s="23">
        <v>15.382254839999998</v>
      </c>
      <c r="C38" s="23">
        <v>0.20001501635123625</v>
      </c>
      <c r="D38" s="3">
        <v>20.78</v>
      </c>
      <c r="E38" s="3">
        <v>0</v>
      </c>
      <c r="F38" s="3">
        <v>0</v>
      </c>
      <c r="G38" s="3">
        <v>147.79</v>
      </c>
      <c r="H38" s="3">
        <v>179.33</v>
      </c>
      <c r="I38" s="3">
        <v>0</v>
      </c>
      <c r="J38" s="3">
        <v>12.642749999999999</v>
      </c>
    </row>
    <row r="39" spans="1:10" ht="15" x14ac:dyDescent="0.25">
      <c r="A39" s="2">
        <v>16</v>
      </c>
      <c r="B39" s="23">
        <v>15.382254839999998</v>
      </c>
      <c r="C39" s="23">
        <v>0.20001501635123625</v>
      </c>
      <c r="D39" s="3">
        <v>20.78</v>
      </c>
      <c r="E39" s="3">
        <v>0</v>
      </c>
      <c r="F39" s="3">
        <v>0</v>
      </c>
      <c r="G39" s="3">
        <v>151.12</v>
      </c>
      <c r="H39" s="3">
        <v>183.37</v>
      </c>
      <c r="I39" s="3">
        <v>0</v>
      </c>
      <c r="J39" s="3">
        <v>12.8925</v>
      </c>
    </row>
    <row r="40" spans="1:10" ht="15" x14ac:dyDescent="0.25">
      <c r="A40" s="2">
        <v>17</v>
      </c>
      <c r="B40" s="23">
        <v>15.382254839999998</v>
      </c>
      <c r="C40" s="23">
        <v>0.20001501635123625</v>
      </c>
      <c r="D40" s="3">
        <v>20.78</v>
      </c>
      <c r="E40" s="3">
        <v>0</v>
      </c>
      <c r="F40" s="3">
        <v>0</v>
      </c>
      <c r="G40" s="3">
        <v>154.53</v>
      </c>
      <c r="H40" s="3">
        <v>187.5</v>
      </c>
      <c r="I40" s="3">
        <v>0</v>
      </c>
      <c r="J40" s="3">
        <v>13.148249999999999</v>
      </c>
    </row>
    <row r="41" spans="1:10" ht="15" x14ac:dyDescent="0.25">
      <c r="A41" s="2">
        <v>18</v>
      </c>
      <c r="B41" s="23">
        <v>15.382254839999998</v>
      </c>
      <c r="C41" s="23">
        <v>0.20001501635123625</v>
      </c>
      <c r="D41" s="3">
        <v>20.78</v>
      </c>
      <c r="E41" s="3">
        <v>0</v>
      </c>
      <c r="F41" s="3">
        <v>0</v>
      </c>
      <c r="G41" s="3">
        <v>158</v>
      </c>
      <c r="H41" s="3">
        <v>191.71</v>
      </c>
      <c r="I41" s="3">
        <v>0</v>
      </c>
      <c r="J41" s="3">
        <v>13.4085</v>
      </c>
    </row>
    <row r="42" spans="1:10" ht="15" x14ac:dyDescent="0.25">
      <c r="A42" s="2">
        <v>19</v>
      </c>
      <c r="B42" s="23">
        <v>15.382254839999998</v>
      </c>
      <c r="C42" s="23">
        <v>0.20001501635123625</v>
      </c>
      <c r="D42" s="3">
        <v>20.78</v>
      </c>
      <c r="E42" s="3">
        <v>0</v>
      </c>
      <c r="F42" s="3">
        <v>0</v>
      </c>
      <c r="G42" s="3">
        <v>161.55000000000001</v>
      </c>
      <c r="H42" s="3">
        <v>196.03</v>
      </c>
      <c r="I42" s="3">
        <v>0</v>
      </c>
      <c r="J42" s="3">
        <v>13.674750000000001</v>
      </c>
    </row>
    <row r="43" spans="1:10" ht="15" x14ac:dyDescent="0.25">
      <c r="A43" s="2">
        <v>20</v>
      </c>
      <c r="B43" s="23">
        <v>15.382254839999998</v>
      </c>
      <c r="C43" s="23">
        <v>0.20001501635123625</v>
      </c>
      <c r="D43" s="3">
        <v>20.78</v>
      </c>
      <c r="E43" s="3">
        <v>0</v>
      </c>
      <c r="F43" s="3">
        <v>0</v>
      </c>
      <c r="G43" s="3">
        <v>165.19</v>
      </c>
      <c r="H43" s="3">
        <v>200.45</v>
      </c>
      <c r="I43" s="3">
        <v>0</v>
      </c>
      <c r="J43" s="3">
        <v>13.947749999999999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169.36615953806213</v>
      </c>
      <c r="C54" s="23">
        <f t="shared" ref="C54:J54" si="1">C24+NPV($F$18,C25:C53)</f>
        <v>2.2022632911568376</v>
      </c>
      <c r="D54" s="3">
        <f t="shared" si="1"/>
        <v>228.79797739724174</v>
      </c>
      <c r="E54" s="3">
        <f t="shared" si="1"/>
        <v>0</v>
      </c>
      <c r="F54" s="3">
        <f t="shared" si="1"/>
        <v>0</v>
      </c>
      <c r="G54" s="3">
        <f t="shared" si="1"/>
        <v>1363.9089027007731</v>
      </c>
      <c r="H54" s="3">
        <f t="shared" si="1"/>
        <v>1619.4448647339768</v>
      </c>
      <c r="I54" s="3">
        <f t="shared" si="1"/>
        <v>0</v>
      </c>
      <c r="J54" s="3">
        <f t="shared" si="1"/>
        <v>119.45301600735115</v>
      </c>
    </row>
    <row r="55" spans="1:10" x14ac:dyDescent="0.3">
      <c r="A55" s="4" t="s">
        <v>32</v>
      </c>
      <c r="B55" s="23">
        <f>B24+NPV($G$18,B25:B53)</f>
        <v>225.1774073451549</v>
      </c>
      <c r="C55" s="23">
        <f t="shared" ref="C55:J55" si="2">C24+NPV($G$18,C25:C53)</f>
        <v>2.9279753378517133</v>
      </c>
      <c r="D55" s="3">
        <f t="shared" si="2"/>
        <v>304.19379819820472</v>
      </c>
      <c r="E55" s="3">
        <f t="shared" si="2"/>
        <v>0</v>
      </c>
      <c r="F55" s="3">
        <f t="shared" si="2"/>
        <v>0</v>
      </c>
      <c r="G55" s="3">
        <f t="shared" si="2"/>
        <v>1875.1440359712233</v>
      </c>
      <c r="H55" s="3">
        <f t="shared" si="2"/>
        <v>2234.6677874408274</v>
      </c>
      <c r="I55" s="3">
        <f t="shared" si="2"/>
        <v>0</v>
      </c>
      <c r="J55" s="3">
        <f t="shared" si="2"/>
        <v>163.45033756270709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84</v>
      </c>
      <c r="B4" s="1"/>
      <c r="C4" s="1"/>
    </row>
    <row r="6" spans="1:10" ht="15" x14ac:dyDescent="0.25">
      <c r="A6" s="2" t="s">
        <v>0</v>
      </c>
      <c r="B6" s="2"/>
      <c r="C6" s="3">
        <v>4103.132773984682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8685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2605.5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29836.531894199819</v>
      </c>
      <c r="D13" s="16">
        <f>SUM(D54:G54)</f>
        <v>23240.479759556783</v>
      </c>
      <c r="E13" s="16">
        <f>SUM(D54:G54)</f>
        <v>23240.479759556783</v>
      </c>
      <c r="F13" s="41">
        <f>SUM(D54:G54)+I54+C9</f>
        <v>26841.570543365342</v>
      </c>
      <c r="G13" s="16">
        <f>SUM(D55:G55)+J55</f>
        <v>34185.486119425252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8685</v>
      </c>
      <c r="D14" s="17">
        <f>H54+C6+C8</f>
        <v>30338.573884375943</v>
      </c>
      <c r="E14" s="17">
        <f>C6+C8</f>
        <v>6708.632773984682</v>
      </c>
      <c r="F14" s="42">
        <f>C6+C7</f>
        <v>12788.132773984682</v>
      </c>
      <c r="G14" s="17">
        <f>C6+C7</f>
        <v>12788.132773984682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21151.531894199819</v>
      </c>
      <c r="D15" s="18">
        <f t="shared" ref="D15:G15" si="0">D13-D14</f>
        <v>-7098.0941248191593</v>
      </c>
      <c r="E15" s="18">
        <f t="shared" si="0"/>
        <v>16531.846985572101</v>
      </c>
      <c r="F15" s="43">
        <f t="shared" si="0"/>
        <v>14053.43776938066</v>
      </c>
      <c r="G15" s="18">
        <f t="shared" si="0"/>
        <v>21397.35334544057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3.4354095445250223</v>
      </c>
      <c r="D16" s="19">
        <f>IFERROR(D13/D14,0)</f>
        <v>0.76603731764482819</v>
      </c>
      <c r="E16" s="19">
        <f>IFERROR(E13/E14,0)</f>
        <v>3.4642647082548224</v>
      </c>
      <c r="F16" s="44">
        <f>IFERROR(F13/F14,0)</f>
        <v>2.0989436861314132</v>
      </c>
      <c r="G16" s="19">
        <f>IFERROR(G13/G14,0)</f>
        <v>2.6732195171581195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3.5143803258665205</v>
      </c>
      <c r="D17" s="20">
        <f>IFERROR(D14/$B$54,0)</f>
        <v>12.27648672125488</v>
      </c>
      <c r="E17" s="20">
        <f>IFERROR(E14/$B$54,0)</f>
        <v>2.7146444484001275</v>
      </c>
      <c r="F17" s="45">
        <f>IFERROR(F14/$B$54,0)</f>
        <v>5.1747106765066917</v>
      </c>
      <c r="G17" s="20">
        <f>IFERROR(G14/$B$55,0)</f>
        <v>3.8921350251499982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224.44732102200706</v>
      </c>
      <c r="C24" s="23">
        <v>2.9184820464337022</v>
      </c>
      <c r="D24" s="3">
        <v>303.27</v>
      </c>
      <c r="E24" s="3">
        <v>0</v>
      </c>
      <c r="F24" s="3">
        <v>0</v>
      </c>
      <c r="G24" s="3">
        <v>1389.97</v>
      </c>
      <c r="H24" s="3">
        <v>1593.84</v>
      </c>
      <c r="I24" s="3">
        <v>327.06</v>
      </c>
      <c r="J24" s="3">
        <v>126.99299999999999</v>
      </c>
    </row>
    <row r="25" spans="1:10" ht="15" x14ac:dyDescent="0.25">
      <c r="A25" s="2">
        <v>2</v>
      </c>
      <c r="B25" s="23">
        <v>224.44732102200706</v>
      </c>
      <c r="C25" s="23">
        <v>2.9184820464337022</v>
      </c>
      <c r="D25" s="3">
        <v>303.27</v>
      </c>
      <c r="E25" s="3">
        <v>0</v>
      </c>
      <c r="F25" s="3">
        <v>0</v>
      </c>
      <c r="G25" s="3">
        <v>1449.7</v>
      </c>
      <c r="H25" s="3">
        <v>1672.99</v>
      </c>
      <c r="I25" s="3">
        <v>327.06</v>
      </c>
      <c r="J25" s="3">
        <v>131.47274999999999</v>
      </c>
    </row>
    <row r="26" spans="1:10" ht="15" x14ac:dyDescent="0.25">
      <c r="A26" s="2">
        <v>3</v>
      </c>
      <c r="B26" s="23">
        <v>224.44732102200706</v>
      </c>
      <c r="C26" s="23">
        <v>2.9184820464337022</v>
      </c>
      <c r="D26" s="3">
        <v>303.27</v>
      </c>
      <c r="E26" s="3">
        <v>0</v>
      </c>
      <c r="F26" s="3">
        <v>0</v>
      </c>
      <c r="G26" s="3">
        <v>1495.2</v>
      </c>
      <c r="H26" s="3">
        <v>1774.29</v>
      </c>
      <c r="I26" s="3">
        <v>327.06</v>
      </c>
      <c r="J26" s="3">
        <v>134.88524999999998</v>
      </c>
    </row>
    <row r="27" spans="1:10" ht="15" x14ac:dyDescent="0.25">
      <c r="A27" s="2">
        <v>4</v>
      </c>
      <c r="B27" s="23">
        <v>224.44732102200706</v>
      </c>
      <c r="C27" s="23">
        <v>2.9184820464337022</v>
      </c>
      <c r="D27" s="3">
        <v>303.27</v>
      </c>
      <c r="E27" s="3">
        <v>0</v>
      </c>
      <c r="F27" s="3">
        <v>0</v>
      </c>
      <c r="G27" s="3">
        <v>1548.36</v>
      </c>
      <c r="H27" s="3">
        <v>1859.28</v>
      </c>
      <c r="I27" s="3">
        <v>327.06</v>
      </c>
      <c r="J27" s="3">
        <v>138.87224999999998</v>
      </c>
    </row>
    <row r="28" spans="1:10" ht="15" x14ac:dyDescent="0.25">
      <c r="A28" s="2">
        <v>5</v>
      </c>
      <c r="B28" s="23">
        <v>224.44732102200706</v>
      </c>
      <c r="C28" s="23">
        <v>2.9184820464337022</v>
      </c>
      <c r="D28" s="3">
        <v>303.27</v>
      </c>
      <c r="E28" s="3">
        <v>0</v>
      </c>
      <c r="F28" s="3">
        <v>0</v>
      </c>
      <c r="G28" s="3">
        <v>1636.74</v>
      </c>
      <c r="H28" s="3">
        <v>1929.58</v>
      </c>
      <c r="I28" s="3">
        <v>327.06</v>
      </c>
      <c r="J28" s="3">
        <v>145.50074999999998</v>
      </c>
    </row>
    <row r="29" spans="1:10" ht="15" x14ac:dyDescent="0.25">
      <c r="A29" s="2">
        <v>6</v>
      </c>
      <c r="B29" s="23">
        <v>224.44732102200706</v>
      </c>
      <c r="C29" s="23">
        <v>2.9184820464337022</v>
      </c>
      <c r="D29" s="3">
        <v>303.27</v>
      </c>
      <c r="E29" s="3">
        <v>0</v>
      </c>
      <c r="F29" s="3">
        <v>0</v>
      </c>
      <c r="G29" s="3">
        <v>1759.47</v>
      </c>
      <c r="H29" s="3">
        <v>1985.87</v>
      </c>
      <c r="I29" s="3">
        <v>327.06</v>
      </c>
      <c r="J29" s="3">
        <v>154.70549999999997</v>
      </c>
    </row>
    <row r="30" spans="1:10" ht="15" x14ac:dyDescent="0.25">
      <c r="A30" s="2">
        <v>7</v>
      </c>
      <c r="B30" s="23">
        <v>224.44732102200706</v>
      </c>
      <c r="C30" s="23">
        <v>2.9184820464337022</v>
      </c>
      <c r="D30" s="3">
        <v>303.27</v>
      </c>
      <c r="E30" s="3">
        <v>0</v>
      </c>
      <c r="F30" s="3">
        <v>0</v>
      </c>
      <c r="G30" s="3">
        <v>1804.86</v>
      </c>
      <c r="H30" s="3">
        <v>2050.0700000000002</v>
      </c>
      <c r="I30" s="3">
        <v>327.06</v>
      </c>
      <c r="J30" s="3">
        <v>158.10974999999999</v>
      </c>
    </row>
    <row r="31" spans="1:10" ht="15" x14ac:dyDescent="0.25">
      <c r="A31" s="2">
        <v>8</v>
      </c>
      <c r="B31" s="23">
        <v>224.44732102200706</v>
      </c>
      <c r="C31" s="23">
        <v>2.9184820464337022</v>
      </c>
      <c r="D31" s="3">
        <v>303.27</v>
      </c>
      <c r="E31" s="3">
        <v>0</v>
      </c>
      <c r="F31" s="3">
        <v>0</v>
      </c>
      <c r="G31" s="3">
        <v>1845.5</v>
      </c>
      <c r="H31" s="3">
        <v>2149.7399999999998</v>
      </c>
      <c r="I31" s="3">
        <v>327.06</v>
      </c>
      <c r="J31" s="3">
        <v>161.15774999999999</v>
      </c>
    </row>
    <row r="32" spans="1:10" ht="15" x14ac:dyDescent="0.25">
      <c r="A32" s="2">
        <v>9</v>
      </c>
      <c r="B32" s="23">
        <v>224.44732102200706</v>
      </c>
      <c r="C32" s="23">
        <v>2.9184820464337022</v>
      </c>
      <c r="D32" s="3">
        <v>303.27</v>
      </c>
      <c r="E32" s="3">
        <v>0</v>
      </c>
      <c r="F32" s="3">
        <v>0</v>
      </c>
      <c r="G32" s="3">
        <v>1887.06</v>
      </c>
      <c r="H32" s="3">
        <v>2284.02</v>
      </c>
      <c r="I32" s="3">
        <v>327.06</v>
      </c>
      <c r="J32" s="3">
        <v>164.27474999999998</v>
      </c>
    </row>
    <row r="33" spans="1:10" ht="15" x14ac:dyDescent="0.25">
      <c r="A33" s="2">
        <v>10</v>
      </c>
      <c r="B33" s="23">
        <v>224.44732102200706</v>
      </c>
      <c r="C33" s="23">
        <v>2.9184820464337022</v>
      </c>
      <c r="D33" s="3">
        <v>303.27</v>
      </c>
      <c r="E33" s="3">
        <v>0</v>
      </c>
      <c r="F33" s="3">
        <v>0</v>
      </c>
      <c r="G33" s="3">
        <v>1929.5</v>
      </c>
      <c r="H33" s="3">
        <v>2341.21</v>
      </c>
      <c r="I33" s="3">
        <v>327.06</v>
      </c>
      <c r="J33" s="3">
        <v>167.45775</v>
      </c>
    </row>
    <row r="34" spans="1:10" ht="15" x14ac:dyDescent="0.25">
      <c r="A34" s="2">
        <v>11</v>
      </c>
      <c r="B34" s="23">
        <v>224.44732102200706</v>
      </c>
      <c r="C34" s="23">
        <v>2.9184820464337022</v>
      </c>
      <c r="D34" s="3">
        <v>303.27</v>
      </c>
      <c r="E34" s="3">
        <v>0</v>
      </c>
      <c r="F34" s="3">
        <v>0</v>
      </c>
      <c r="G34" s="3">
        <v>1972.94</v>
      </c>
      <c r="H34" s="3">
        <v>2393.91</v>
      </c>
      <c r="I34" s="3">
        <v>327.06</v>
      </c>
      <c r="J34" s="3">
        <v>170.71574999999999</v>
      </c>
    </row>
    <row r="35" spans="1:10" ht="15" x14ac:dyDescent="0.25">
      <c r="A35" s="2">
        <v>12</v>
      </c>
      <c r="B35" s="23">
        <v>224.44732102200706</v>
      </c>
      <c r="C35" s="23">
        <v>2.9184820464337022</v>
      </c>
      <c r="D35" s="3">
        <v>303.27</v>
      </c>
      <c r="E35" s="3">
        <v>0</v>
      </c>
      <c r="F35" s="3">
        <v>0</v>
      </c>
      <c r="G35" s="3">
        <v>2017.24</v>
      </c>
      <c r="H35" s="3">
        <v>2447.8200000000002</v>
      </c>
      <c r="I35" s="3">
        <v>327.06</v>
      </c>
      <c r="J35" s="3">
        <v>174.03825000000001</v>
      </c>
    </row>
    <row r="36" spans="1:10" ht="15" x14ac:dyDescent="0.25">
      <c r="A36" s="2">
        <v>13</v>
      </c>
      <c r="B36" s="23">
        <v>224.44732102200706</v>
      </c>
      <c r="C36" s="23">
        <v>2.9184820464337022</v>
      </c>
      <c r="D36" s="3">
        <v>303.27</v>
      </c>
      <c r="E36" s="3">
        <v>0</v>
      </c>
      <c r="F36" s="3">
        <v>0</v>
      </c>
      <c r="G36" s="3">
        <v>2062.63</v>
      </c>
      <c r="H36" s="3">
        <v>2502.87</v>
      </c>
      <c r="I36" s="3">
        <v>327.06</v>
      </c>
      <c r="J36" s="3">
        <v>177.4425</v>
      </c>
    </row>
    <row r="37" spans="1:10" ht="15" x14ac:dyDescent="0.25">
      <c r="A37" s="2">
        <v>14</v>
      </c>
      <c r="B37" s="23">
        <v>224.44732102200706</v>
      </c>
      <c r="C37" s="23">
        <v>2.9184820464337022</v>
      </c>
      <c r="D37" s="3">
        <v>303.27</v>
      </c>
      <c r="E37" s="3">
        <v>0</v>
      </c>
      <c r="F37" s="3">
        <v>0</v>
      </c>
      <c r="G37" s="3">
        <v>2109.11</v>
      </c>
      <c r="H37" s="3">
        <v>2559.21</v>
      </c>
      <c r="I37" s="3">
        <v>327.06</v>
      </c>
      <c r="J37" s="3">
        <v>180.92850000000001</v>
      </c>
    </row>
    <row r="38" spans="1:10" ht="15" x14ac:dyDescent="0.25">
      <c r="A38" s="2">
        <v>15</v>
      </c>
      <c r="B38" s="23">
        <v>224.44732102200706</v>
      </c>
      <c r="C38" s="23">
        <v>2.9184820464337022</v>
      </c>
      <c r="D38" s="3">
        <v>303.27</v>
      </c>
      <c r="E38" s="3">
        <v>0</v>
      </c>
      <c r="F38" s="3">
        <v>0</v>
      </c>
      <c r="G38" s="3">
        <v>2156.5100000000002</v>
      </c>
      <c r="H38" s="3">
        <v>2616.71</v>
      </c>
      <c r="I38" s="3">
        <v>327.06</v>
      </c>
      <c r="J38" s="3">
        <v>184.48350000000002</v>
      </c>
    </row>
    <row r="39" spans="1:10" ht="15" x14ac:dyDescent="0.25">
      <c r="A39" s="2">
        <v>16</v>
      </c>
      <c r="B39" s="23">
        <v>224.44732102200706</v>
      </c>
      <c r="C39" s="23">
        <v>2.9184820464337022</v>
      </c>
      <c r="D39" s="3">
        <v>303.27</v>
      </c>
      <c r="E39" s="3">
        <v>0</v>
      </c>
      <c r="F39" s="3">
        <v>0</v>
      </c>
      <c r="G39" s="3">
        <v>2205.08</v>
      </c>
      <c r="H39" s="3">
        <v>2675.58</v>
      </c>
      <c r="I39" s="3">
        <v>327.06</v>
      </c>
      <c r="J39" s="3">
        <v>188.12625</v>
      </c>
    </row>
    <row r="40" spans="1:10" ht="15" x14ac:dyDescent="0.25">
      <c r="A40" s="2">
        <v>17</v>
      </c>
      <c r="B40" s="23">
        <v>224.44732102200706</v>
      </c>
      <c r="C40" s="23">
        <v>2.9184820464337022</v>
      </c>
      <c r="D40" s="3">
        <v>303.27</v>
      </c>
      <c r="E40" s="3">
        <v>0</v>
      </c>
      <c r="F40" s="3">
        <v>0</v>
      </c>
      <c r="G40" s="3">
        <v>2254.7600000000002</v>
      </c>
      <c r="H40" s="3">
        <v>2735.85</v>
      </c>
      <c r="I40" s="3">
        <v>327.06</v>
      </c>
      <c r="J40" s="3">
        <v>191.85225</v>
      </c>
    </row>
    <row r="41" spans="1:10" ht="15" x14ac:dyDescent="0.25">
      <c r="A41" s="2">
        <v>18</v>
      </c>
      <c r="B41" s="23">
        <v>224.44732102200706</v>
      </c>
      <c r="C41" s="23">
        <v>2.9184820464337022</v>
      </c>
      <c r="D41" s="3">
        <v>303.27</v>
      </c>
      <c r="E41" s="3">
        <v>0</v>
      </c>
      <c r="F41" s="3">
        <v>0</v>
      </c>
      <c r="G41" s="3">
        <v>2305.44</v>
      </c>
      <c r="H41" s="3">
        <v>2797.35</v>
      </c>
      <c r="I41" s="3">
        <v>327.06</v>
      </c>
      <c r="J41" s="3">
        <v>195.65324999999999</v>
      </c>
    </row>
    <row r="42" spans="1:10" ht="15" x14ac:dyDescent="0.25">
      <c r="A42" s="2">
        <v>19</v>
      </c>
      <c r="B42" s="23">
        <v>224.44732102200706</v>
      </c>
      <c r="C42" s="23">
        <v>2.9184820464337022</v>
      </c>
      <c r="D42" s="3">
        <v>303.27</v>
      </c>
      <c r="E42" s="3">
        <v>0</v>
      </c>
      <c r="F42" s="3">
        <v>0</v>
      </c>
      <c r="G42" s="3">
        <v>2357.3000000000002</v>
      </c>
      <c r="H42" s="3">
        <v>2860.34</v>
      </c>
      <c r="I42" s="3">
        <v>327.06</v>
      </c>
      <c r="J42" s="3">
        <v>199.54275000000001</v>
      </c>
    </row>
    <row r="43" spans="1:10" ht="15" x14ac:dyDescent="0.25">
      <c r="A43" s="2">
        <v>20</v>
      </c>
      <c r="B43" s="23">
        <v>224.44732102200706</v>
      </c>
      <c r="C43" s="23">
        <v>2.9184820464337022</v>
      </c>
      <c r="D43" s="3">
        <v>303.27</v>
      </c>
      <c r="E43" s="3">
        <v>0</v>
      </c>
      <c r="F43" s="3">
        <v>0</v>
      </c>
      <c r="G43" s="3">
        <v>2410.34</v>
      </c>
      <c r="H43" s="3">
        <v>2924.77</v>
      </c>
      <c r="I43" s="3">
        <v>327.06</v>
      </c>
      <c r="J43" s="3">
        <v>203.52074999999999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2471.2749317644184</v>
      </c>
      <c r="C54" s="23">
        <f t="shared" ref="C54:J54" si="1">C24+NPV($F$18,C25:C53)</f>
        <v>32.133916712906341</v>
      </c>
      <c r="D54" s="3">
        <f t="shared" si="1"/>
        <v>3339.1512322070007</v>
      </c>
      <c r="E54" s="3">
        <f t="shared" si="1"/>
        <v>0</v>
      </c>
      <c r="F54" s="3">
        <f t="shared" si="1"/>
        <v>0</v>
      </c>
      <c r="G54" s="3">
        <f t="shared" si="1"/>
        <v>19901.328527349782</v>
      </c>
      <c r="H54" s="3">
        <f t="shared" si="1"/>
        <v>23629.941110391261</v>
      </c>
      <c r="I54" s="3">
        <f t="shared" si="1"/>
        <v>3601.0907838085586</v>
      </c>
      <c r="J54" s="3">
        <f t="shared" si="1"/>
        <v>1743.0359819667583</v>
      </c>
    </row>
    <row r="55" spans="1:10" x14ac:dyDescent="0.3">
      <c r="A55" s="4" t="s">
        <v>32</v>
      </c>
      <c r="B55" s="23">
        <f>B24+NPV($G$18,B25:B53)</f>
        <v>3285.6344117948074</v>
      </c>
      <c r="C55" s="23">
        <f t="shared" ref="C55:J55" si="2">C24+NPV($G$18,C25:C53)</f>
        <v>42.7230095610172</v>
      </c>
      <c r="D55" s="3">
        <f t="shared" si="2"/>
        <v>4439.5020779388615</v>
      </c>
      <c r="E55" s="3">
        <f t="shared" si="2"/>
        <v>0</v>
      </c>
      <c r="F55" s="3">
        <f t="shared" si="2"/>
        <v>0</v>
      </c>
      <c r="G55" s="3">
        <f t="shared" si="2"/>
        <v>27360.95012617765</v>
      </c>
      <c r="H55" s="3">
        <f t="shared" si="2"/>
        <v>32606.891159462597</v>
      </c>
      <c r="I55" s="3">
        <f t="shared" si="2"/>
        <v>4787.7585966652969</v>
      </c>
      <c r="J55" s="3">
        <f t="shared" si="2"/>
        <v>2385.033915308738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85</v>
      </c>
      <c r="B4" s="1"/>
      <c r="C4" s="1"/>
    </row>
    <row r="6" spans="1:10" ht="15" x14ac:dyDescent="0.25">
      <c r="A6" s="2" t="s">
        <v>0</v>
      </c>
      <c r="B6" s="2"/>
      <c r="C6" s="3">
        <v>2332.667088635324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343120.44719999918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78520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595410.39919884491</v>
      </c>
      <c r="D13" s="16">
        <f>SUM(D54:G54)</f>
        <v>532412.58514863392</v>
      </c>
      <c r="E13" s="16">
        <f>SUM(D54:G54)</f>
        <v>532412.58514863392</v>
      </c>
      <c r="F13" s="41">
        <f>SUM(D54:G54)+I54+C9</f>
        <v>532412.58514863392</v>
      </c>
      <c r="G13" s="16">
        <f>SUM(D55:G55)+J55</f>
        <v>783047.13761828875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343120.44719999918</v>
      </c>
      <c r="D14" s="17">
        <f>H54+C6+C8</f>
        <v>597743.06628748029</v>
      </c>
      <c r="E14" s="17">
        <f>C6+C8</f>
        <v>80852.667088635324</v>
      </c>
      <c r="F14" s="42">
        <f>C6+C7</f>
        <v>345453.1142886345</v>
      </c>
      <c r="G14" s="17">
        <f>C6+C7</f>
        <v>345453.1142886345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252289.95199884573</v>
      </c>
      <c r="D15" s="18">
        <f t="shared" ref="D15:G15" si="0">D13-D14</f>
        <v>-65330.481138846371</v>
      </c>
      <c r="E15" s="18">
        <f t="shared" si="0"/>
        <v>451559.9180599986</v>
      </c>
      <c r="F15" s="43">
        <f t="shared" si="0"/>
        <v>186959.47085999942</v>
      </c>
      <c r="G15" s="18">
        <f t="shared" si="0"/>
        <v>437594.02332965424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1.735281018830656</v>
      </c>
      <c r="D16" s="19">
        <f>IFERROR(D13/D14,0)</f>
        <v>0.89070474452408599</v>
      </c>
      <c r="E16" s="19">
        <f>IFERROR(E13/E14,0)</f>
        <v>6.5849724482801877</v>
      </c>
      <c r="F16" s="44">
        <f>IFERROR(F13/F14,0)</f>
        <v>1.5412007103915994</v>
      </c>
      <c r="G16" s="19">
        <f>IFERROR(G13/G14,0)</f>
        <v>2.2667247890665525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6.0893504239319132</v>
      </c>
      <c r="D17" s="20">
        <f>IFERROR(D14/$B$54,0)</f>
        <v>10.608131995055404</v>
      </c>
      <c r="E17" s="20">
        <f>IFERROR(E14/$B$54,0)</f>
        <v>1.4348903617662587</v>
      </c>
      <c r="F17" s="45">
        <f>IFERROR(F14/$B$54,0)</f>
        <v>6.1307482113298581</v>
      </c>
      <c r="G17" s="20">
        <f>IFERROR(G14/$B$55,0)</f>
        <v>4.6112142949412247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5117.6313062136423</v>
      </c>
      <c r="C24" s="23">
        <v>68.763647318570705</v>
      </c>
      <c r="D24" s="3">
        <v>7143.95</v>
      </c>
      <c r="E24" s="3">
        <v>0</v>
      </c>
      <c r="F24" s="3">
        <v>0</v>
      </c>
      <c r="G24" s="3">
        <v>31687.97</v>
      </c>
      <c r="H24" s="3">
        <v>34657.160000000003</v>
      </c>
      <c r="I24" s="3">
        <v>0</v>
      </c>
      <c r="J24" s="3">
        <v>2912.3939999999998</v>
      </c>
    </row>
    <row r="25" spans="1:10" ht="15" x14ac:dyDescent="0.25">
      <c r="A25" s="2">
        <v>2</v>
      </c>
      <c r="B25" s="23">
        <v>5117.6313062136423</v>
      </c>
      <c r="C25" s="23">
        <v>68.763647318570705</v>
      </c>
      <c r="D25" s="3">
        <v>7143.95</v>
      </c>
      <c r="E25" s="3">
        <v>0</v>
      </c>
      <c r="F25" s="3">
        <v>0</v>
      </c>
      <c r="G25" s="3">
        <v>33053.9</v>
      </c>
      <c r="H25" s="3">
        <v>36423.71</v>
      </c>
      <c r="I25" s="3">
        <v>0</v>
      </c>
      <c r="J25" s="3">
        <v>3014.8387499999999</v>
      </c>
    </row>
    <row r="26" spans="1:10" ht="15" x14ac:dyDescent="0.25">
      <c r="A26" s="2">
        <v>3</v>
      </c>
      <c r="B26" s="23">
        <v>5117.6313062136423</v>
      </c>
      <c r="C26" s="23">
        <v>68.763647318570705</v>
      </c>
      <c r="D26" s="3">
        <v>7143.95</v>
      </c>
      <c r="E26" s="3">
        <v>0</v>
      </c>
      <c r="F26" s="3">
        <v>0</v>
      </c>
      <c r="G26" s="3">
        <v>34093.75</v>
      </c>
      <c r="H26" s="3">
        <v>38689.83</v>
      </c>
      <c r="I26" s="3">
        <v>0</v>
      </c>
      <c r="J26" s="3">
        <v>3092.8274999999999</v>
      </c>
    </row>
    <row r="27" spans="1:10" ht="15" x14ac:dyDescent="0.25">
      <c r="A27" s="2">
        <v>4</v>
      </c>
      <c r="B27" s="23">
        <v>5117.6313062136423</v>
      </c>
      <c r="C27" s="23">
        <v>68.763647318570705</v>
      </c>
      <c r="D27" s="3">
        <v>7143.95</v>
      </c>
      <c r="E27" s="3">
        <v>0</v>
      </c>
      <c r="F27" s="3">
        <v>0</v>
      </c>
      <c r="G27" s="3">
        <v>35303.279999999999</v>
      </c>
      <c r="H27" s="3">
        <v>40593.61</v>
      </c>
      <c r="I27" s="3">
        <v>0</v>
      </c>
      <c r="J27" s="3">
        <v>3183.5422499999995</v>
      </c>
    </row>
    <row r="28" spans="1:10" ht="15" x14ac:dyDescent="0.25">
      <c r="A28" s="2">
        <v>5</v>
      </c>
      <c r="B28" s="23">
        <v>5117.6313062136423</v>
      </c>
      <c r="C28" s="23">
        <v>68.763647318570705</v>
      </c>
      <c r="D28" s="3">
        <v>7143.95</v>
      </c>
      <c r="E28" s="3">
        <v>0</v>
      </c>
      <c r="F28" s="3">
        <v>0</v>
      </c>
      <c r="G28" s="3">
        <v>37315.269999999997</v>
      </c>
      <c r="H28" s="3">
        <v>42159.92</v>
      </c>
      <c r="I28" s="3">
        <v>0</v>
      </c>
      <c r="J28" s="3">
        <v>3334.4414999999995</v>
      </c>
    </row>
    <row r="29" spans="1:10" ht="15" x14ac:dyDescent="0.25">
      <c r="A29" s="2">
        <v>6</v>
      </c>
      <c r="B29" s="23">
        <v>5117.6313062136423</v>
      </c>
      <c r="C29" s="23">
        <v>68.763647318570705</v>
      </c>
      <c r="D29" s="3">
        <v>7143.95</v>
      </c>
      <c r="E29" s="3">
        <v>0</v>
      </c>
      <c r="F29" s="3">
        <v>0</v>
      </c>
      <c r="G29" s="3">
        <v>40112.22</v>
      </c>
      <c r="H29" s="3">
        <v>43404.65</v>
      </c>
      <c r="I29" s="3">
        <v>0</v>
      </c>
      <c r="J29" s="3">
        <v>3544.2127499999997</v>
      </c>
    </row>
    <row r="30" spans="1:10" ht="15" x14ac:dyDescent="0.25">
      <c r="A30" s="2">
        <v>7</v>
      </c>
      <c r="B30" s="23">
        <v>5117.6313062136423</v>
      </c>
      <c r="C30" s="23">
        <v>68.763647318570705</v>
      </c>
      <c r="D30" s="3">
        <v>7143.95</v>
      </c>
      <c r="E30" s="3">
        <v>0</v>
      </c>
      <c r="F30" s="3">
        <v>0</v>
      </c>
      <c r="G30" s="3">
        <v>41152.04</v>
      </c>
      <c r="H30" s="3">
        <v>44823.68</v>
      </c>
      <c r="I30" s="3">
        <v>0</v>
      </c>
      <c r="J30" s="3">
        <v>3622.1992499999997</v>
      </c>
    </row>
    <row r="31" spans="1:10" ht="15" x14ac:dyDescent="0.25">
      <c r="A31" s="2">
        <v>8</v>
      </c>
      <c r="B31" s="23">
        <v>5117.6313062136423</v>
      </c>
      <c r="C31" s="23">
        <v>68.763647318570705</v>
      </c>
      <c r="D31" s="3">
        <v>7143.95</v>
      </c>
      <c r="E31" s="3">
        <v>0</v>
      </c>
      <c r="F31" s="3">
        <v>0</v>
      </c>
      <c r="G31" s="3">
        <v>42078.49</v>
      </c>
      <c r="H31" s="3">
        <v>47049.88</v>
      </c>
      <c r="I31" s="3">
        <v>0</v>
      </c>
      <c r="J31" s="3">
        <v>3691.6829999999995</v>
      </c>
    </row>
    <row r="32" spans="1:10" ht="15" x14ac:dyDescent="0.25">
      <c r="A32" s="2">
        <v>9</v>
      </c>
      <c r="B32" s="23">
        <v>5117.6313062136423</v>
      </c>
      <c r="C32" s="23">
        <v>68.763647318570705</v>
      </c>
      <c r="D32" s="3">
        <v>7143.95</v>
      </c>
      <c r="E32" s="3">
        <v>0</v>
      </c>
      <c r="F32" s="3">
        <v>0</v>
      </c>
      <c r="G32" s="3">
        <v>43026.19</v>
      </c>
      <c r="H32" s="3">
        <v>50065.86</v>
      </c>
      <c r="I32" s="3">
        <v>0</v>
      </c>
      <c r="J32" s="3">
        <v>3762.7604999999999</v>
      </c>
    </row>
    <row r="33" spans="1:10" ht="15" x14ac:dyDescent="0.25">
      <c r="A33" s="2">
        <v>10</v>
      </c>
      <c r="B33" s="23">
        <v>5117.6313062136423</v>
      </c>
      <c r="C33" s="23">
        <v>68.763647318570705</v>
      </c>
      <c r="D33" s="3">
        <v>7143.95</v>
      </c>
      <c r="E33" s="3">
        <v>0</v>
      </c>
      <c r="F33" s="3">
        <v>0</v>
      </c>
      <c r="G33" s="3">
        <v>43993.75</v>
      </c>
      <c r="H33" s="3">
        <v>51329.63</v>
      </c>
      <c r="I33" s="3">
        <v>0</v>
      </c>
      <c r="J33" s="3">
        <v>3835.3274999999994</v>
      </c>
    </row>
    <row r="34" spans="1:10" ht="15" x14ac:dyDescent="0.25">
      <c r="A34" s="2">
        <v>11</v>
      </c>
      <c r="B34" s="23">
        <v>5117.6313062136423</v>
      </c>
      <c r="C34" s="23">
        <v>68.763647318570705</v>
      </c>
      <c r="D34" s="3">
        <v>7143.95</v>
      </c>
      <c r="E34" s="3">
        <v>0</v>
      </c>
      <c r="F34" s="3">
        <v>0</v>
      </c>
      <c r="G34" s="3">
        <v>44984.31</v>
      </c>
      <c r="H34" s="3">
        <v>52485.08</v>
      </c>
      <c r="I34" s="3">
        <v>0</v>
      </c>
      <c r="J34" s="3">
        <v>3909.6194999999993</v>
      </c>
    </row>
    <row r="35" spans="1:10" ht="15" x14ac:dyDescent="0.25">
      <c r="A35" s="2">
        <v>12</v>
      </c>
      <c r="B35" s="23">
        <v>5117.6313062136423</v>
      </c>
      <c r="C35" s="23">
        <v>68.763647318570705</v>
      </c>
      <c r="D35" s="3">
        <v>7143.95</v>
      </c>
      <c r="E35" s="3">
        <v>0</v>
      </c>
      <c r="F35" s="3">
        <v>0</v>
      </c>
      <c r="G35" s="3">
        <v>45994.43</v>
      </c>
      <c r="H35" s="3">
        <v>53666.93</v>
      </c>
      <c r="I35" s="3">
        <v>0</v>
      </c>
      <c r="J35" s="3">
        <v>3985.3784999999998</v>
      </c>
    </row>
    <row r="36" spans="1:10" ht="15" x14ac:dyDescent="0.25">
      <c r="A36" s="2">
        <v>13</v>
      </c>
      <c r="B36" s="23">
        <v>5117.6313062136423</v>
      </c>
      <c r="C36" s="23">
        <v>68.763647318570705</v>
      </c>
      <c r="D36" s="3">
        <v>7143.95</v>
      </c>
      <c r="E36" s="3">
        <v>0</v>
      </c>
      <c r="F36" s="3">
        <v>0</v>
      </c>
      <c r="G36" s="3">
        <v>47029.29</v>
      </c>
      <c r="H36" s="3">
        <v>54873.9</v>
      </c>
      <c r="I36" s="3">
        <v>0</v>
      </c>
      <c r="J36" s="3">
        <v>4062.9929999999995</v>
      </c>
    </row>
    <row r="37" spans="1:10" ht="15" x14ac:dyDescent="0.25">
      <c r="A37" s="2">
        <v>14</v>
      </c>
      <c r="B37" s="23">
        <v>5117.6313062136423</v>
      </c>
      <c r="C37" s="23">
        <v>68.763647318570705</v>
      </c>
      <c r="D37" s="3">
        <v>7143.95</v>
      </c>
      <c r="E37" s="3">
        <v>0</v>
      </c>
      <c r="F37" s="3">
        <v>0</v>
      </c>
      <c r="G37" s="3">
        <v>48089.04</v>
      </c>
      <c r="H37" s="3">
        <v>56109.27</v>
      </c>
      <c r="I37" s="3">
        <v>0</v>
      </c>
      <c r="J37" s="3">
        <v>4142.4742499999993</v>
      </c>
    </row>
    <row r="38" spans="1:10" ht="15" x14ac:dyDescent="0.25">
      <c r="A38" s="2">
        <v>15</v>
      </c>
      <c r="B38" s="23">
        <v>5117.6313062136423</v>
      </c>
      <c r="C38" s="23">
        <v>68.763647318570705</v>
      </c>
      <c r="D38" s="3">
        <v>7143.95</v>
      </c>
      <c r="E38" s="3">
        <v>0</v>
      </c>
      <c r="F38" s="3">
        <v>0</v>
      </c>
      <c r="G38" s="3">
        <v>49169.760000000002</v>
      </c>
      <c r="H38" s="3">
        <v>57369.7</v>
      </c>
      <c r="I38" s="3">
        <v>0</v>
      </c>
      <c r="J38" s="3">
        <v>4223.5282499999994</v>
      </c>
    </row>
    <row r="39" spans="1:10" ht="15" x14ac:dyDescent="0.25">
      <c r="A39" s="2">
        <v>16</v>
      </c>
      <c r="B39" s="23">
        <v>5117.6313062136423</v>
      </c>
      <c r="C39" s="23">
        <v>68.763647318570705</v>
      </c>
      <c r="D39" s="3">
        <v>7143.95</v>
      </c>
      <c r="E39" s="3">
        <v>0</v>
      </c>
      <c r="F39" s="3">
        <v>0</v>
      </c>
      <c r="G39" s="3">
        <v>50277.22</v>
      </c>
      <c r="H39" s="3">
        <v>58660.51</v>
      </c>
      <c r="I39" s="3">
        <v>0</v>
      </c>
      <c r="J39" s="3">
        <v>4306.5877499999997</v>
      </c>
    </row>
    <row r="40" spans="1:10" ht="15" x14ac:dyDescent="0.25">
      <c r="A40" s="2">
        <v>17</v>
      </c>
      <c r="B40" s="23">
        <v>5117.6313062136423</v>
      </c>
      <c r="C40" s="23">
        <v>68.763647318570705</v>
      </c>
      <c r="D40" s="3">
        <v>7143.95</v>
      </c>
      <c r="E40" s="3">
        <v>0</v>
      </c>
      <c r="F40" s="3">
        <v>0</v>
      </c>
      <c r="G40" s="3">
        <v>51409.99</v>
      </c>
      <c r="H40" s="3">
        <v>59981.96</v>
      </c>
      <c r="I40" s="3">
        <v>0</v>
      </c>
      <c r="J40" s="3">
        <v>4391.5454999999993</v>
      </c>
    </row>
    <row r="41" spans="1:10" ht="15" x14ac:dyDescent="0.25">
      <c r="A41" s="2">
        <v>18</v>
      </c>
      <c r="B41" s="23">
        <v>5117.6313062136423</v>
      </c>
      <c r="C41" s="23">
        <v>68.763647318570705</v>
      </c>
      <c r="D41" s="3">
        <v>7143.95</v>
      </c>
      <c r="E41" s="3">
        <v>0</v>
      </c>
      <c r="F41" s="3">
        <v>0</v>
      </c>
      <c r="G41" s="3">
        <v>52565.38</v>
      </c>
      <c r="H41" s="3">
        <v>61330.27</v>
      </c>
      <c r="I41" s="3">
        <v>0</v>
      </c>
      <c r="J41" s="3">
        <v>4478.1997499999998</v>
      </c>
    </row>
    <row r="42" spans="1:10" ht="15" x14ac:dyDescent="0.25">
      <c r="A42" s="2">
        <v>19</v>
      </c>
      <c r="B42" s="23">
        <v>5117.6313062136423</v>
      </c>
      <c r="C42" s="23">
        <v>68.763647318570705</v>
      </c>
      <c r="D42" s="3">
        <v>7143.95</v>
      </c>
      <c r="E42" s="3">
        <v>0</v>
      </c>
      <c r="F42" s="3">
        <v>0</v>
      </c>
      <c r="G42" s="3">
        <v>53747.8</v>
      </c>
      <c r="H42" s="3">
        <v>62711.34</v>
      </c>
      <c r="I42" s="3">
        <v>0</v>
      </c>
      <c r="J42" s="3">
        <v>4566.8812499999995</v>
      </c>
    </row>
    <row r="43" spans="1:10" ht="15" x14ac:dyDescent="0.25">
      <c r="A43" s="2">
        <v>20</v>
      </c>
      <c r="B43" s="23">
        <v>5117.6313062136423</v>
      </c>
      <c r="C43" s="23">
        <v>68.763647318570705</v>
      </c>
      <c r="D43" s="3">
        <v>7143.95</v>
      </c>
      <c r="E43" s="3">
        <v>0</v>
      </c>
      <c r="F43" s="3">
        <v>0</v>
      </c>
      <c r="G43" s="3">
        <v>54957.16</v>
      </c>
      <c r="H43" s="3">
        <v>64123.88</v>
      </c>
      <c r="I43" s="3">
        <v>0</v>
      </c>
      <c r="J43" s="3">
        <v>4657.5832499999997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56347.627137944415</v>
      </c>
      <c r="C54" s="23">
        <f t="shared" ref="C54:J54" si="1">C24+NPV($F$18,C25:C53)</f>
        <v>757.12143527171486</v>
      </c>
      <c r="D54" s="3">
        <f t="shared" si="1"/>
        <v>78658.388384361126</v>
      </c>
      <c r="E54" s="3">
        <f t="shared" si="1"/>
        <v>0</v>
      </c>
      <c r="F54" s="3">
        <f t="shared" si="1"/>
        <v>0</v>
      </c>
      <c r="G54" s="3">
        <f t="shared" si="1"/>
        <v>453754.19676427275</v>
      </c>
      <c r="H54" s="3">
        <f t="shared" si="1"/>
        <v>516890.39919884491</v>
      </c>
      <c r="I54" s="3">
        <f t="shared" si="1"/>
        <v>0</v>
      </c>
      <c r="J54" s="3">
        <f t="shared" si="1"/>
        <v>39930.943886147528</v>
      </c>
    </row>
    <row r="55" spans="1:10" x14ac:dyDescent="0.3">
      <c r="A55" s="4" t="s">
        <v>32</v>
      </c>
      <c r="B55" s="23">
        <f>B24+NPV($G$18,B25:B53)</f>
        <v>74915.866449238121</v>
      </c>
      <c r="C55" s="23">
        <f t="shared" ref="C55:J55" si="2">C24+NPV($G$18,C25:C53)</f>
        <v>1006.6157389700588</v>
      </c>
      <c r="D55" s="3">
        <f t="shared" si="2"/>
        <v>104578.6951221398</v>
      </c>
      <c r="E55" s="3">
        <f t="shared" si="2"/>
        <v>0</v>
      </c>
      <c r="F55" s="3">
        <f t="shared" si="2"/>
        <v>0</v>
      </c>
      <c r="G55" s="3">
        <f t="shared" si="2"/>
        <v>623837.24684836145</v>
      </c>
      <c r="H55" s="3">
        <f t="shared" si="2"/>
        <v>713593.7874440169</v>
      </c>
      <c r="I55" s="3">
        <f t="shared" si="2"/>
        <v>0</v>
      </c>
      <c r="J55" s="3">
        <f t="shared" si="2"/>
        <v>54631.195647787579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86</v>
      </c>
      <c r="B4" s="1"/>
      <c r="C4" s="1"/>
    </row>
    <row r="6" spans="1:10" ht="15" x14ac:dyDescent="0.25">
      <c r="A6" s="2" t="s">
        <v>0</v>
      </c>
      <c r="B6" s="2"/>
      <c r="C6" s="3">
        <v>670.66030018434503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4012.7369999999978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1872.5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182710.60264023408</v>
      </c>
      <c r="D13" s="16">
        <f>SUM(D54:G54)</f>
        <v>127620.44813165085</v>
      </c>
      <c r="E13" s="16">
        <f>SUM(D54:G54)</f>
        <v>127620.44813165085</v>
      </c>
      <c r="F13" s="41">
        <f>SUM(D54:G54)+I54+C9</f>
        <v>185983.67972521274</v>
      </c>
      <c r="G13" s="16">
        <f>SUM(D55:G55)+J55</f>
        <v>174207.0961114172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4012.7369999999978</v>
      </c>
      <c r="D14" s="17">
        <f>H54+C6+C8</f>
        <v>125018.03134685654</v>
      </c>
      <c r="E14" s="17">
        <f>C6+C8</f>
        <v>2543.160300184345</v>
      </c>
      <c r="F14" s="42">
        <f>C6+C7</f>
        <v>4683.3973001843424</v>
      </c>
      <c r="G14" s="17">
        <f>C6+C7</f>
        <v>4683.3973001843424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178697.86564023409</v>
      </c>
      <c r="D15" s="18">
        <f t="shared" ref="D15:G15" si="0">D13-D14</f>
        <v>2602.4167847943027</v>
      </c>
      <c r="E15" s="18">
        <f t="shared" si="0"/>
        <v>125077.2878314665</v>
      </c>
      <c r="F15" s="43">
        <f t="shared" si="0"/>
        <v>181300.28242502839</v>
      </c>
      <c r="G15" s="18">
        <f t="shared" si="0"/>
        <v>169523.69881123284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45.532663277018699</v>
      </c>
      <c r="D16" s="19">
        <f>IFERROR(D13/D14,0)</f>
        <v>1.0208163315064049</v>
      </c>
      <c r="E16" s="19">
        <f>IFERROR(E13/E14,0)</f>
        <v>50.181834044200862</v>
      </c>
      <c r="F16" s="44">
        <f>IFERROR(F13/F14,0)</f>
        <v>39.711275342344386</v>
      </c>
      <c r="G16" s="19">
        <f>IFERROR(G13/G14,0)</f>
        <v>37.196736673303427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0.28634335975444081</v>
      </c>
      <c r="D17" s="20">
        <f>IFERROR(D14/$B$54,0)</f>
        <v>8.9211137250572161</v>
      </c>
      <c r="E17" s="20">
        <f>IFERROR(E14/$B$54,0)</f>
        <v>0.18147639996064979</v>
      </c>
      <c r="F17" s="45">
        <f>IFERROR(F14/$B$54,0)</f>
        <v>0.33420075075931033</v>
      </c>
      <c r="G17" s="20">
        <f>IFERROR(G14/$B$55,0)</f>
        <v>0.26800725400228759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1471.359614400001</v>
      </c>
      <c r="C24" s="23">
        <v>19.770094316983219</v>
      </c>
      <c r="D24" s="3">
        <v>2053.94</v>
      </c>
      <c r="E24" s="3">
        <v>0</v>
      </c>
      <c r="F24" s="3">
        <v>0</v>
      </c>
      <c r="G24" s="3">
        <v>9110.5400000000009</v>
      </c>
      <c r="H24" s="3">
        <v>9964.2099999999991</v>
      </c>
      <c r="I24" s="3">
        <v>6127.8</v>
      </c>
      <c r="J24" s="3">
        <v>837.33600000000013</v>
      </c>
    </row>
    <row r="25" spans="1:10" ht="15" x14ac:dyDescent="0.25">
      <c r="A25" s="2">
        <v>2</v>
      </c>
      <c r="B25" s="23">
        <v>1471.359614400001</v>
      </c>
      <c r="C25" s="23">
        <v>19.770094316983219</v>
      </c>
      <c r="D25" s="3">
        <v>2053.94</v>
      </c>
      <c r="E25" s="3">
        <v>0</v>
      </c>
      <c r="F25" s="3">
        <v>0</v>
      </c>
      <c r="G25" s="3">
        <v>9503.26</v>
      </c>
      <c r="H25" s="3">
        <v>10472.11</v>
      </c>
      <c r="I25" s="3">
        <v>6127.8</v>
      </c>
      <c r="J25" s="3">
        <v>866.79000000000008</v>
      </c>
    </row>
    <row r="26" spans="1:10" ht="15" x14ac:dyDescent="0.25">
      <c r="A26" s="2">
        <v>3</v>
      </c>
      <c r="B26" s="23">
        <v>1471.359614400001</v>
      </c>
      <c r="C26" s="23">
        <v>19.770094316983219</v>
      </c>
      <c r="D26" s="3">
        <v>2053.94</v>
      </c>
      <c r="E26" s="3">
        <v>0</v>
      </c>
      <c r="F26" s="3">
        <v>0</v>
      </c>
      <c r="G26" s="3">
        <v>9802.2199999999993</v>
      </c>
      <c r="H26" s="3">
        <v>11123.63</v>
      </c>
      <c r="I26" s="3">
        <v>6127.8</v>
      </c>
      <c r="J26" s="3">
        <v>889.21199999999999</v>
      </c>
    </row>
    <row r="27" spans="1:10" ht="15" x14ac:dyDescent="0.25">
      <c r="A27" s="2">
        <v>4</v>
      </c>
      <c r="B27" s="23">
        <v>1471.359614400001</v>
      </c>
      <c r="C27" s="23">
        <v>19.770094316983219</v>
      </c>
      <c r="D27" s="3">
        <v>2053.94</v>
      </c>
      <c r="E27" s="3">
        <v>0</v>
      </c>
      <c r="F27" s="3">
        <v>0</v>
      </c>
      <c r="G27" s="3">
        <v>10149.969999999999</v>
      </c>
      <c r="H27" s="3">
        <v>11670.99</v>
      </c>
      <c r="I27" s="3">
        <v>6127.8</v>
      </c>
      <c r="J27" s="3">
        <v>915.29324999999994</v>
      </c>
    </row>
    <row r="28" spans="1:10" ht="15" x14ac:dyDescent="0.25">
      <c r="A28" s="2">
        <v>5</v>
      </c>
      <c r="B28" s="23">
        <v>1471.359614400001</v>
      </c>
      <c r="C28" s="23">
        <v>19.770094316983219</v>
      </c>
      <c r="D28" s="3">
        <v>2053.94</v>
      </c>
      <c r="E28" s="3">
        <v>0</v>
      </c>
      <c r="F28" s="3">
        <v>0</v>
      </c>
      <c r="G28" s="3">
        <v>10728.44</v>
      </c>
      <c r="H28" s="3">
        <v>12121.31</v>
      </c>
      <c r="I28" s="3">
        <v>6127.8</v>
      </c>
      <c r="J28" s="3">
        <v>958.67849999999999</v>
      </c>
    </row>
    <row r="29" spans="1:10" ht="15" x14ac:dyDescent="0.25">
      <c r="A29" s="2">
        <v>6</v>
      </c>
      <c r="B29" s="23">
        <v>1471.359614400001</v>
      </c>
      <c r="C29" s="23">
        <v>19.770094316983219</v>
      </c>
      <c r="D29" s="3">
        <v>2053.94</v>
      </c>
      <c r="E29" s="3">
        <v>0</v>
      </c>
      <c r="F29" s="3">
        <v>0</v>
      </c>
      <c r="G29" s="3">
        <v>11532.58</v>
      </c>
      <c r="H29" s="3">
        <v>12479.18</v>
      </c>
      <c r="I29" s="3">
        <v>6127.8</v>
      </c>
      <c r="J29" s="3">
        <v>1018.989</v>
      </c>
    </row>
    <row r="30" spans="1:10" ht="15" x14ac:dyDescent="0.25">
      <c r="A30" s="2">
        <v>7</v>
      </c>
      <c r="B30" s="23">
        <v>1471.359614400001</v>
      </c>
      <c r="C30" s="23">
        <v>19.770094316983219</v>
      </c>
      <c r="D30" s="3">
        <v>2053.94</v>
      </c>
      <c r="E30" s="3">
        <v>0</v>
      </c>
      <c r="F30" s="3">
        <v>0</v>
      </c>
      <c r="G30" s="3">
        <v>11831.54</v>
      </c>
      <c r="H30" s="3">
        <v>12887.16</v>
      </c>
      <c r="I30" s="3">
        <v>6127.8</v>
      </c>
      <c r="J30" s="3">
        <v>1041.4110000000001</v>
      </c>
    </row>
    <row r="31" spans="1:10" ht="15" x14ac:dyDescent="0.25">
      <c r="A31" s="2">
        <v>8</v>
      </c>
      <c r="B31" s="23">
        <v>1471.359614400001</v>
      </c>
      <c r="C31" s="23">
        <v>19.770094316983219</v>
      </c>
      <c r="D31" s="3">
        <v>2053.94</v>
      </c>
      <c r="E31" s="3">
        <v>0</v>
      </c>
      <c r="F31" s="3">
        <v>0</v>
      </c>
      <c r="G31" s="3">
        <v>12097.9</v>
      </c>
      <c r="H31" s="3">
        <v>13527.21</v>
      </c>
      <c r="I31" s="3">
        <v>6127.8</v>
      </c>
      <c r="J31" s="3">
        <v>1061.3879999999999</v>
      </c>
    </row>
    <row r="32" spans="1:10" ht="15" x14ac:dyDescent="0.25">
      <c r="A32" s="2">
        <v>9</v>
      </c>
      <c r="B32" s="23">
        <v>1471.359614400001</v>
      </c>
      <c r="C32" s="23">
        <v>19.770094316983219</v>
      </c>
      <c r="D32" s="3">
        <v>2053.94</v>
      </c>
      <c r="E32" s="3">
        <v>0</v>
      </c>
      <c r="F32" s="3">
        <v>0</v>
      </c>
      <c r="G32" s="3">
        <v>12370.37</v>
      </c>
      <c r="H32" s="3">
        <v>14394.33</v>
      </c>
      <c r="I32" s="3">
        <v>6127.8</v>
      </c>
      <c r="J32" s="3">
        <v>1081.8232500000001</v>
      </c>
    </row>
    <row r="33" spans="1:10" ht="15" x14ac:dyDescent="0.25">
      <c r="A33" s="2">
        <v>10</v>
      </c>
      <c r="B33" s="23">
        <v>1471.359614400001</v>
      </c>
      <c r="C33" s="23">
        <v>19.770094316983219</v>
      </c>
      <c r="D33" s="3">
        <v>2053.94</v>
      </c>
      <c r="E33" s="3">
        <v>0</v>
      </c>
      <c r="F33" s="3">
        <v>0</v>
      </c>
      <c r="G33" s="3">
        <v>12648.55</v>
      </c>
      <c r="H33" s="3">
        <v>14757.68</v>
      </c>
      <c r="I33" s="3">
        <v>6127.8</v>
      </c>
      <c r="J33" s="3">
        <v>1102.6867499999998</v>
      </c>
    </row>
    <row r="34" spans="1:10" ht="15" x14ac:dyDescent="0.25">
      <c r="A34" s="2">
        <v>11</v>
      </c>
      <c r="B34" s="23">
        <v>1471.359614400001</v>
      </c>
      <c r="C34" s="23">
        <v>19.770094316983219</v>
      </c>
      <c r="D34" s="3">
        <v>2053.94</v>
      </c>
      <c r="E34" s="3">
        <v>0</v>
      </c>
      <c r="F34" s="3">
        <v>0</v>
      </c>
      <c r="G34" s="3">
        <v>12933.35</v>
      </c>
      <c r="H34" s="3">
        <v>15089.88</v>
      </c>
      <c r="I34" s="3">
        <v>6127.8</v>
      </c>
      <c r="J34" s="3">
        <v>1124.04675</v>
      </c>
    </row>
    <row r="35" spans="1:10" ht="15" x14ac:dyDescent="0.25">
      <c r="A35" s="2">
        <v>12</v>
      </c>
      <c r="B35" s="23">
        <v>1471.359614400001</v>
      </c>
      <c r="C35" s="23">
        <v>19.770094316983219</v>
      </c>
      <c r="D35" s="3">
        <v>2053.94</v>
      </c>
      <c r="E35" s="3">
        <v>0</v>
      </c>
      <c r="F35" s="3">
        <v>0</v>
      </c>
      <c r="G35" s="3">
        <v>13223.76</v>
      </c>
      <c r="H35" s="3">
        <v>15429.67</v>
      </c>
      <c r="I35" s="3">
        <v>6127.8</v>
      </c>
      <c r="J35" s="3">
        <v>1145.8275000000001</v>
      </c>
    </row>
    <row r="36" spans="1:10" ht="15" x14ac:dyDescent="0.25">
      <c r="A36" s="2">
        <v>13</v>
      </c>
      <c r="B36" s="23">
        <v>1471.359614400001</v>
      </c>
      <c r="C36" s="23">
        <v>19.770094316983219</v>
      </c>
      <c r="D36" s="3">
        <v>2053.94</v>
      </c>
      <c r="E36" s="3">
        <v>0</v>
      </c>
      <c r="F36" s="3">
        <v>0</v>
      </c>
      <c r="G36" s="3">
        <v>13521.29</v>
      </c>
      <c r="H36" s="3">
        <v>15776.68</v>
      </c>
      <c r="I36" s="3">
        <v>6127.8</v>
      </c>
      <c r="J36" s="3">
        <v>1168.1422500000001</v>
      </c>
    </row>
    <row r="37" spans="1:10" ht="15" x14ac:dyDescent="0.25">
      <c r="A37" s="2">
        <v>14</v>
      </c>
      <c r="B37" s="23">
        <v>1471.359614400001</v>
      </c>
      <c r="C37" s="23">
        <v>19.770094316983219</v>
      </c>
      <c r="D37" s="3">
        <v>2053.94</v>
      </c>
      <c r="E37" s="3">
        <v>0</v>
      </c>
      <c r="F37" s="3">
        <v>0</v>
      </c>
      <c r="G37" s="3">
        <v>13825.98</v>
      </c>
      <c r="H37" s="3">
        <v>16131.86</v>
      </c>
      <c r="I37" s="3">
        <v>6127.8</v>
      </c>
      <c r="J37" s="3">
        <v>1190.9939999999999</v>
      </c>
    </row>
    <row r="38" spans="1:10" ht="15" x14ac:dyDescent="0.25">
      <c r="A38" s="2">
        <v>15</v>
      </c>
      <c r="B38" s="23">
        <v>1471.359614400001</v>
      </c>
      <c r="C38" s="23">
        <v>19.770094316983219</v>
      </c>
      <c r="D38" s="3">
        <v>2053.94</v>
      </c>
      <c r="E38" s="3">
        <v>0</v>
      </c>
      <c r="F38" s="3">
        <v>0</v>
      </c>
      <c r="G38" s="3">
        <v>14136.7</v>
      </c>
      <c r="H38" s="3">
        <v>16494.240000000002</v>
      </c>
      <c r="I38" s="3">
        <v>6127.8</v>
      </c>
      <c r="J38" s="3">
        <v>1214.298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14013.724653650766</v>
      </c>
      <c r="C54" s="23">
        <f t="shared" ref="C54:J54" si="1">C24+NPV($F$18,C25:C53)</f>
        <v>188.29703861886043</v>
      </c>
      <c r="D54" s="3">
        <f t="shared" si="1"/>
        <v>19562.41651151808</v>
      </c>
      <c r="E54" s="3">
        <f t="shared" si="1"/>
        <v>0</v>
      </c>
      <c r="F54" s="3">
        <f t="shared" si="1"/>
        <v>0</v>
      </c>
      <c r="G54" s="3">
        <f t="shared" si="1"/>
        <v>108058.03162013277</v>
      </c>
      <c r="H54" s="3">
        <f t="shared" si="1"/>
        <v>122474.8710466722</v>
      </c>
      <c r="I54" s="3">
        <f t="shared" si="1"/>
        <v>58363.231593561883</v>
      </c>
      <c r="J54" s="3">
        <f t="shared" si="1"/>
        <v>9571.5336098738117</v>
      </c>
    </row>
    <row r="55" spans="1:10" x14ac:dyDescent="0.3">
      <c r="A55" s="4" t="s">
        <v>32</v>
      </c>
      <c r="B55" s="23">
        <f>B24+NPV($G$18,B25:B53)</f>
        <v>17474.890064521787</v>
      </c>
      <c r="C55" s="23">
        <f t="shared" ref="C55:J55" si="2">C24+NPV($G$18,C25:C53)</f>
        <v>234.80338958154056</v>
      </c>
      <c r="D55" s="3">
        <f t="shared" si="2"/>
        <v>24394.019890073072</v>
      </c>
      <c r="E55" s="3">
        <f t="shared" si="2"/>
        <v>0</v>
      </c>
      <c r="F55" s="3">
        <f t="shared" si="2"/>
        <v>0</v>
      </c>
      <c r="G55" s="3">
        <f t="shared" si="2"/>
        <v>137659.09277171036</v>
      </c>
      <c r="H55" s="3">
        <f t="shared" si="2"/>
        <v>156511.18638731271</v>
      </c>
      <c r="I55" s="3">
        <f t="shared" si="2"/>
        <v>72778.01449038909</v>
      </c>
      <c r="J55" s="3">
        <f t="shared" si="2"/>
        <v>12153.983449633759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87</v>
      </c>
      <c r="B4" s="1"/>
      <c r="C4" s="1"/>
    </row>
    <row r="6" spans="1:10" ht="15" x14ac:dyDescent="0.25">
      <c r="A6" s="2" t="s">
        <v>0</v>
      </c>
      <c r="B6" s="2"/>
      <c r="C6" s="3">
        <v>83.749336180002999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3376.782500000003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1225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19782.819869238559</v>
      </c>
      <c r="D13" s="16">
        <f>SUM(D54:G54)</f>
        <v>19115.130336447532</v>
      </c>
      <c r="E13" s="16">
        <f>SUM(D54:G54)</f>
        <v>19115.130336447532</v>
      </c>
      <c r="F13" s="41">
        <f>SUM(D54:G54)+I54+C9</f>
        <v>19115.130336447532</v>
      </c>
      <c r="G13" s="16">
        <f>SUM(D55:G55)+J55</f>
        <v>28113.623560259824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3376.782500000003</v>
      </c>
      <c r="D14" s="17">
        <f>H54+C6+C8</f>
        <v>19866.569205418564</v>
      </c>
      <c r="E14" s="17">
        <f>C6+C8</f>
        <v>1308.749336180003</v>
      </c>
      <c r="F14" s="42">
        <f>C6+C7</f>
        <v>3460.5318361800059</v>
      </c>
      <c r="G14" s="17">
        <f>C6+C7</f>
        <v>3460.5318361800059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16406.037369238555</v>
      </c>
      <c r="D15" s="18">
        <f t="shared" ref="D15:G15" si="0">D13-D14</f>
        <v>-751.43886897103221</v>
      </c>
      <c r="E15" s="18">
        <f t="shared" si="0"/>
        <v>17806.381000267527</v>
      </c>
      <c r="F15" s="43">
        <f t="shared" si="0"/>
        <v>15654.598500267526</v>
      </c>
      <c r="G15" s="18">
        <f t="shared" si="0"/>
        <v>24653.091724079819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5.8584821110742373</v>
      </c>
      <c r="D16" s="19">
        <f>IFERROR(D13/D14,0)</f>
        <v>0.96217571029999083</v>
      </c>
      <c r="E16" s="19">
        <f>IFERROR(E13/E14,0)</f>
        <v>14.605646633786312</v>
      </c>
      <c r="F16" s="44">
        <f>IFERROR(F13/F14,0)</f>
        <v>5.5237550877579107</v>
      </c>
      <c r="G16" s="19">
        <f>IFERROR(G13/G14,0)</f>
        <v>8.1240759776664113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1.6691633677388007</v>
      </c>
      <c r="D17" s="20">
        <f>IFERROR(D14/$B$54,0)</f>
        <v>9.820161517756139</v>
      </c>
      <c r="E17" s="20">
        <f>IFERROR(E14/$B$54,0)</f>
        <v>0.64692246228595762</v>
      </c>
      <c r="F17" s="45">
        <f>IFERROR(F14/$B$54,0)</f>
        <v>1.7105611551367461</v>
      </c>
      <c r="G17" s="20">
        <f>IFERROR(G14/$B$55,0)</f>
        <v>1.2865907682133884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183.73741662387678</v>
      </c>
      <c r="C24" s="23">
        <v>3.7343485350976948</v>
      </c>
      <c r="D24" s="3">
        <v>256.49</v>
      </c>
      <c r="E24" s="3">
        <v>0</v>
      </c>
      <c r="F24" s="3">
        <v>0</v>
      </c>
      <c r="G24" s="3">
        <v>1137.69</v>
      </c>
      <c r="H24" s="3">
        <v>1244.29</v>
      </c>
      <c r="I24" s="3">
        <v>0</v>
      </c>
      <c r="J24" s="3">
        <v>104.5635</v>
      </c>
    </row>
    <row r="25" spans="1:10" ht="15" x14ac:dyDescent="0.25">
      <c r="A25" s="2">
        <v>2</v>
      </c>
      <c r="B25" s="23">
        <v>183.73741662387678</v>
      </c>
      <c r="C25" s="23">
        <v>3.7343485350976948</v>
      </c>
      <c r="D25" s="3">
        <v>256.49</v>
      </c>
      <c r="E25" s="3">
        <v>0</v>
      </c>
      <c r="F25" s="3">
        <v>0</v>
      </c>
      <c r="G25" s="3">
        <v>1186.73</v>
      </c>
      <c r="H25" s="3">
        <v>1307.71</v>
      </c>
      <c r="I25" s="3">
        <v>0</v>
      </c>
      <c r="J25" s="3">
        <v>108.2415</v>
      </c>
    </row>
    <row r="26" spans="1:10" ht="15" x14ac:dyDescent="0.25">
      <c r="A26" s="2">
        <v>3</v>
      </c>
      <c r="B26" s="23">
        <v>183.73741662387678</v>
      </c>
      <c r="C26" s="23">
        <v>3.7343485350976948</v>
      </c>
      <c r="D26" s="3">
        <v>256.49</v>
      </c>
      <c r="E26" s="3">
        <v>0</v>
      </c>
      <c r="F26" s="3">
        <v>0</v>
      </c>
      <c r="G26" s="3">
        <v>1224.06</v>
      </c>
      <c r="H26" s="3">
        <v>1389.07</v>
      </c>
      <c r="I26" s="3">
        <v>0</v>
      </c>
      <c r="J26" s="3">
        <v>111.04124999999999</v>
      </c>
    </row>
    <row r="27" spans="1:10" ht="15" x14ac:dyDescent="0.25">
      <c r="A27" s="2">
        <v>4</v>
      </c>
      <c r="B27" s="23">
        <v>183.73741662387678</v>
      </c>
      <c r="C27" s="23">
        <v>3.7343485350976948</v>
      </c>
      <c r="D27" s="3">
        <v>256.49</v>
      </c>
      <c r="E27" s="3">
        <v>0</v>
      </c>
      <c r="F27" s="3">
        <v>0</v>
      </c>
      <c r="G27" s="3">
        <v>1267.49</v>
      </c>
      <c r="H27" s="3">
        <v>1457.43</v>
      </c>
      <c r="I27" s="3">
        <v>0</v>
      </c>
      <c r="J27" s="3">
        <v>114.2985</v>
      </c>
    </row>
    <row r="28" spans="1:10" ht="15" x14ac:dyDescent="0.25">
      <c r="A28" s="2">
        <v>5</v>
      </c>
      <c r="B28" s="23">
        <v>183.73741662387678</v>
      </c>
      <c r="C28" s="23">
        <v>3.7343485350976948</v>
      </c>
      <c r="D28" s="3">
        <v>256.49</v>
      </c>
      <c r="E28" s="3">
        <v>0</v>
      </c>
      <c r="F28" s="3">
        <v>0</v>
      </c>
      <c r="G28" s="3">
        <v>1339.72</v>
      </c>
      <c r="H28" s="3">
        <v>1513.66</v>
      </c>
      <c r="I28" s="3">
        <v>0</v>
      </c>
      <c r="J28" s="3">
        <v>119.71575</v>
      </c>
    </row>
    <row r="29" spans="1:10" ht="15" x14ac:dyDescent="0.25">
      <c r="A29" s="2">
        <v>6</v>
      </c>
      <c r="B29" s="23">
        <v>183.73741662387678</v>
      </c>
      <c r="C29" s="23">
        <v>3.7343485350976948</v>
      </c>
      <c r="D29" s="3">
        <v>256.49</v>
      </c>
      <c r="E29" s="3">
        <v>0</v>
      </c>
      <c r="F29" s="3">
        <v>0</v>
      </c>
      <c r="G29" s="3">
        <v>1440.14</v>
      </c>
      <c r="H29" s="3">
        <v>1558.35</v>
      </c>
      <c r="I29" s="3">
        <v>0</v>
      </c>
      <c r="J29" s="3">
        <v>127.24725000000001</v>
      </c>
    </row>
    <row r="30" spans="1:10" ht="15" x14ac:dyDescent="0.25">
      <c r="A30" s="2">
        <v>7</v>
      </c>
      <c r="B30" s="23">
        <v>183.73741662387678</v>
      </c>
      <c r="C30" s="23">
        <v>3.7343485350976948</v>
      </c>
      <c r="D30" s="3">
        <v>256.49</v>
      </c>
      <c r="E30" s="3">
        <v>0</v>
      </c>
      <c r="F30" s="3">
        <v>0</v>
      </c>
      <c r="G30" s="3">
        <v>1477.47</v>
      </c>
      <c r="H30" s="3">
        <v>1609.3</v>
      </c>
      <c r="I30" s="3">
        <v>0</v>
      </c>
      <c r="J30" s="3">
        <v>130.047</v>
      </c>
    </row>
    <row r="31" spans="1:10" ht="15" x14ac:dyDescent="0.25">
      <c r="A31" s="2">
        <v>8</v>
      </c>
      <c r="B31" s="23">
        <v>183.73741662387678</v>
      </c>
      <c r="C31" s="23">
        <v>3.7343485350976948</v>
      </c>
      <c r="D31" s="3">
        <v>256.49</v>
      </c>
      <c r="E31" s="3">
        <v>0</v>
      </c>
      <c r="F31" s="3">
        <v>0</v>
      </c>
      <c r="G31" s="3">
        <v>1510.74</v>
      </c>
      <c r="H31" s="3">
        <v>1689.22</v>
      </c>
      <c r="I31" s="3">
        <v>0</v>
      </c>
      <c r="J31" s="3">
        <v>132.54225</v>
      </c>
    </row>
    <row r="32" spans="1:10" ht="15" x14ac:dyDescent="0.25">
      <c r="A32" s="2">
        <v>9</v>
      </c>
      <c r="B32" s="23">
        <v>183.73741662387678</v>
      </c>
      <c r="C32" s="23">
        <v>3.7343485350976948</v>
      </c>
      <c r="D32" s="3">
        <v>256.49</v>
      </c>
      <c r="E32" s="3">
        <v>0</v>
      </c>
      <c r="F32" s="3">
        <v>0</v>
      </c>
      <c r="G32" s="3">
        <v>1544.76</v>
      </c>
      <c r="H32" s="3">
        <v>1797.51</v>
      </c>
      <c r="I32" s="3">
        <v>0</v>
      </c>
      <c r="J32" s="3">
        <v>135.09375</v>
      </c>
    </row>
    <row r="33" spans="1:10" ht="15" x14ac:dyDescent="0.25">
      <c r="A33" s="2">
        <v>10</v>
      </c>
      <c r="B33" s="23">
        <v>183.73741662387678</v>
      </c>
      <c r="C33" s="23">
        <v>3.7343485350976948</v>
      </c>
      <c r="D33" s="3">
        <v>256.49</v>
      </c>
      <c r="E33" s="3">
        <v>0</v>
      </c>
      <c r="F33" s="3">
        <v>0</v>
      </c>
      <c r="G33" s="3">
        <v>1579.5</v>
      </c>
      <c r="H33" s="3">
        <v>1842.88</v>
      </c>
      <c r="I33" s="3">
        <v>0</v>
      </c>
      <c r="J33" s="3">
        <v>137.69925000000001</v>
      </c>
    </row>
    <row r="34" spans="1:10" ht="15" x14ac:dyDescent="0.25">
      <c r="A34" s="2">
        <v>11</v>
      </c>
      <c r="B34" s="23">
        <v>183.73741662387678</v>
      </c>
      <c r="C34" s="23">
        <v>3.7343485350976948</v>
      </c>
      <c r="D34" s="3">
        <v>256.49</v>
      </c>
      <c r="E34" s="3">
        <v>0</v>
      </c>
      <c r="F34" s="3">
        <v>0</v>
      </c>
      <c r="G34" s="3">
        <v>1615.06</v>
      </c>
      <c r="H34" s="3">
        <v>1884.36</v>
      </c>
      <c r="I34" s="3">
        <v>0</v>
      </c>
      <c r="J34" s="3">
        <v>140.36624999999998</v>
      </c>
    </row>
    <row r="35" spans="1:10" ht="15" x14ac:dyDescent="0.25">
      <c r="A35" s="2">
        <v>12</v>
      </c>
      <c r="B35" s="23">
        <v>183.73741662387678</v>
      </c>
      <c r="C35" s="23">
        <v>3.7343485350976948</v>
      </c>
      <c r="D35" s="3">
        <v>256.49</v>
      </c>
      <c r="E35" s="3">
        <v>0</v>
      </c>
      <c r="F35" s="3">
        <v>0</v>
      </c>
      <c r="G35" s="3">
        <v>1651.33</v>
      </c>
      <c r="H35" s="3">
        <v>1926.79</v>
      </c>
      <c r="I35" s="3">
        <v>0</v>
      </c>
      <c r="J35" s="3">
        <v>143.0865</v>
      </c>
    </row>
    <row r="36" spans="1:10" ht="15" x14ac:dyDescent="0.25">
      <c r="A36" s="2">
        <v>13</v>
      </c>
      <c r="B36" s="23">
        <v>183.73741662387678</v>
      </c>
      <c r="C36" s="23">
        <v>3.7343485350976948</v>
      </c>
      <c r="D36" s="3">
        <v>256.49</v>
      </c>
      <c r="E36" s="3">
        <v>0</v>
      </c>
      <c r="F36" s="3">
        <v>0</v>
      </c>
      <c r="G36" s="3">
        <v>1688.48</v>
      </c>
      <c r="H36" s="3">
        <v>1970.13</v>
      </c>
      <c r="I36" s="3">
        <v>0</v>
      </c>
      <c r="J36" s="3">
        <v>145.87275</v>
      </c>
    </row>
    <row r="37" spans="1:10" ht="15" x14ac:dyDescent="0.25">
      <c r="A37" s="2">
        <v>14</v>
      </c>
      <c r="B37" s="23">
        <v>183.73741662387678</v>
      </c>
      <c r="C37" s="23">
        <v>3.7343485350976948</v>
      </c>
      <c r="D37" s="3">
        <v>256.49</v>
      </c>
      <c r="E37" s="3">
        <v>0</v>
      </c>
      <c r="F37" s="3">
        <v>0</v>
      </c>
      <c r="G37" s="3">
        <v>1726.53</v>
      </c>
      <c r="H37" s="3">
        <v>2014.48</v>
      </c>
      <c r="I37" s="3">
        <v>0</v>
      </c>
      <c r="J37" s="3">
        <v>148.72649999999999</v>
      </c>
    </row>
    <row r="38" spans="1:10" ht="15" x14ac:dyDescent="0.25">
      <c r="A38" s="2">
        <v>15</v>
      </c>
      <c r="B38" s="23">
        <v>183.73741662387678</v>
      </c>
      <c r="C38" s="23">
        <v>3.7343485350976948</v>
      </c>
      <c r="D38" s="3">
        <v>256.49</v>
      </c>
      <c r="E38" s="3">
        <v>0</v>
      </c>
      <c r="F38" s="3">
        <v>0</v>
      </c>
      <c r="G38" s="3">
        <v>1765.33</v>
      </c>
      <c r="H38" s="3">
        <v>2059.73</v>
      </c>
      <c r="I38" s="3">
        <v>0</v>
      </c>
      <c r="J38" s="3">
        <v>151.63649999999998</v>
      </c>
    </row>
    <row r="39" spans="1:10" ht="15" x14ac:dyDescent="0.25">
      <c r="A39" s="2">
        <v>16</v>
      </c>
      <c r="B39" s="23">
        <v>183.73741662387678</v>
      </c>
      <c r="C39" s="23">
        <v>3.7343485350976948</v>
      </c>
      <c r="D39" s="3">
        <v>256.49</v>
      </c>
      <c r="E39" s="3">
        <v>0</v>
      </c>
      <c r="F39" s="3">
        <v>0</v>
      </c>
      <c r="G39" s="3">
        <v>1805.09</v>
      </c>
      <c r="H39" s="3">
        <v>2106.08</v>
      </c>
      <c r="I39" s="3">
        <v>0</v>
      </c>
      <c r="J39" s="3">
        <v>154.61849999999998</v>
      </c>
    </row>
    <row r="40" spans="1:10" ht="15" x14ac:dyDescent="0.25">
      <c r="A40" s="2">
        <v>17</v>
      </c>
      <c r="B40" s="23">
        <v>183.73741662387678</v>
      </c>
      <c r="C40" s="23">
        <v>3.7343485350976948</v>
      </c>
      <c r="D40" s="3">
        <v>256.49</v>
      </c>
      <c r="E40" s="3">
        <v>0</v>
      </c>
      <c r="F40" s="3">
        <v>0</v>
      </c>
      <c r="G40" s="3">
        <v>1845.76</v>
      </c>
      <c r="H40" s="3">
        <v>2153.52</v>
      </c>
      <c r="I40" s="3">
        <v>0</v>
      </c>
      <c r="J40" s="3">
        <v>157.66874999999999</v>
      </c>
    </row>
    <row r="41" spans="1:10" ht="15" x14ac:dyDescent="0.25">
      <c r="A41" s="2">
        <v>18</v>
      </c>
      <c r="B41" s="23">
        <v>183.73741662387678</v>
      </c>
      <c r="C41" s="23">
        <v>3.7343485350976948</v>
      </c>
      <c r="D41" s="3">
        <v>256.49</v>
      </c>
      <c r="E41" s="3">
        <v>0</v>
      </c>
      <c r="F41" s="3">
        <v>0</v>
      </c>
      <c r="G41" s="3">
        <v>1887.25</v>
      </c>
      <c r="H41" s="3">
        <v>2201.9299999999998</v>
      </c>
      <c r="I41" s="3">
        <v>0</v>
      </c>
      <c r="J41" s="3">
        <v>160.78049999999999</v>
      </c>
    </row>
    <row r="42" spans="1:10" ht="15" x14ac:dyDescent="0.25">
      <c r="A42" s="2">
        <v>19</v>
      </c>
      <c r="B42" s="23">
        <v>183.73741662387678</v>
      </c>
      <c r="C42" s="23">
        <v>3.7343485350976948</v>
      </c>
      <c r="D42" s="3">
        <v>256.49</v>
      </c>
      <c r="E42" s="3">
        <v>0</v>
      </c>
      <c r="F42" s="3">
        <v>0</v>
      </c>
      <c r="G42" s="3">
        <v>1929.7</v>
      </c>
      <c r="H42" s="3">
        <v>2251.5100000000002</v>
      </c>
      <c r="I42" s="3">
        <v>0</v>
      </c>
      <c r="J42" s="3">
        <v>163.96424999999999</v>
      </c>
    </row>
    <row r="43" spans="1:10" ht="15" x14ac:dyDescent="0.25">
      <c r="A43" s="2">
        <v>20</v>
      </c>
      <c r="B43" s="23">
        <v>183.73741662387678</v>
      </c>
      <c r="C43" s="23">
        <v>3.7343485350976948</v>
      </c>
      <c r="D43" s="3">
        <v>256.49</v>
      </c>
      <c r="E43" s="3">
        <v>0</v>
      </c>
      <c r="F43" s="3">
        <v>0</v>
      </c>
      <c r="G43" s="3">
        <v>1973.12</v>
      </c>
      <c r="H43" s="3">
        <v>2302.23</v>
      </c>
      <c r="I43" s="3">
        <v>0</v>
      </c>
      <c r="J43" s="3">
        <v>167.22074999999998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2023.038945896888</v>
      </c>
      <c r="C54" s="23">
        <f t="shared" ref="C54:J54" si="1">C24+NPV($F$18,C25:C53)</f>
        <v>41.117006339109956</v>
      </c>
      <c r="D54" s="3">
        <f t="shared" si="1"/>
        <v>2824.080520818985</v>
      </c>
      <c r="E54" s="3">
        <f t="shared" si="1"/>
        <v>0</v>
      </c>
      <c r="F54" s="3">
        <f t="shared" si="1"/>
        <v>0</v>
      </c>
      <c r="G54" s="3">
        <f t="shared" si="1"/>
        <v>16291.049815628548</v>
      </c>
      <c r="H54" s="3">
        <f t="shared" si="1"/>
        <v>18557.819869238559</v>
      </c>
      <c r="I54" s="3">
        <f t="shared" si="1"/>
        <v>0</v>
      </c>
      <c r="J54" s="3">
        <f t="shared" si="1"/>
        <v>1433.6347752335646</v>
      </c>
    </row>
    <row r="55" spans="1:10" x14ac:dyDescent="0.3">
      <c r="A55" s="4" t="s">
        <v>32</v>
      </c>
      <c r="B55" s="23">
        <f>B24+NPV($G$18,B25:B53)</f>
        <v>2689.6911758394158</v>
      </c>
      <c r="C55" s="23">
        <f t="shared" ref="C55:J55" si="2">C24+NPV($G$18,C25:C53)</f>
        <v>54.666297626913845</v>
      </c>
      <c r="D55" s="3">
        <f t="shared" si="2"/>
        <v>3754.7000625532983</v>
      </c>
      <c r="E55" s="3">
        <f t="shared" si="2"/>
        <v>0</v>
      </c>
      <c r="F55" s="3">
        <f t="shared" si="2"/>
        <v>0</v>
      </c>
      <c r="G55" s="3">
        <f t="shared" si="2"/>
        <v>22397.507900479093</v>
      </c>
      <c r="H55" s="3">
        <f t="shared" si="2"/>
        <v>25620.025080000174</v>
      </c>
      <c r="I55" s="3">
        <f t="shared" si="2"/>
        <v>0</v>
      </c>
      <c r="J55" s="3">
        <f t="shared" si="2"/>
        <v>1961.4155972274295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88</v>
      </c>
      <c r="B4" s="1"/>
      <c r="C4" s="1"/>
    </row>
    <row r="6" spans="1:10" ht="15" x14ac:dyDescent="0.25">
      <c r="A6" s="2" t="s">
        <v>0</v>
      </c>
      <c r="B6" s="2"/>
      <c r="C6" s="3">
        <v>1132.556939768421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65.599999999999994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65.599999999999994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40423.913132492045</v>
      </c>
      <c r="D13" s="16">
        <f>SUM(D54:G54)</f>
        <v>11565.392549206408</v>
      </c>
      <c r="E13" s="16">
        <f>SUM(D54:G54)</f>
        <v>11565.392549206408</v>
      </c>
      <c r="F13" s="41">
        <f>SUM(D54:G54)+I54+C9</f>
        <v>39572.677544183985</v>
      </c>
      <c r="G13" s="16">
        <f>SUM(D55:G55)+J55</f>
        <v>14608.907961061628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65.599999999999994</v>
      </c>
      <c r="D14" s="17">
        <f>H54+C6+C8</f>
        <v>13549.185077282893</v>
      </c>
      <c r="E14" s="17">
        <f>C6+C8</f>
        <v>1198.1569397684209</v>
      </c>
      <c r="F14" s="42">
        <f>C6+C7</f>
        <v>1198.1569397684209</v>
      </c>
      <c r="G14" s="17">
        <f>C6+C7</f>
        <v>1198.1569397684209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40358.313132492047</v>
      </c>
      <c r="D15" s="18">
        <f t="shared" ref="D15:G15" si="0">D13-D14</f>
        <v>-1983.7925280764848</v>
      </c>
      <c r="E15" s="18">
        <f t="shared" si="0"/>
        <v>10367.235609437987</v>
      </c>
      <c r="F15" s="43">
        <f t="shared" si="0"/>
        <v>38374.520604415564</v>
      </c>
      <c r="G15" s="18">
        <f t="shared" si="0"/>
        <v>13410.751021293207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616.21818799530558</v>
      </c>
      <c r="D16" s="19">
        <f>IFERROR(D13/D14,0)</f>
        <v>0.85358584174906649</v>
      </c>
      <c r="E16" s="19">
        <f>IFERROR(E13/E14,0)</f>
        <v>9.6526524742591402</v>
      </c>
      <c r="F16" s="44">
        <f>IFERROR(F13/F14,0)</f>
        <v>33.027958384009835</v>
      </c>
      <c r="G16" s="19">
        <f>IFERROR(G13/G14,0)</f>
        <v>12.192816713881596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4.2760608218184261E-2</v>
      </c>
      <c r="D17" s="20">
        <f>IFERROR(D14/$B$54,0)</f>
        <v>8.8318810177646707</v>
      </c>
      <c r="E17" s="20">
        <f>IFERROR(E14/$B$54,0)</f>
        <v>0.78100487020329334</v>
      </c>
      <c r="F17" s="45">
        <f>IFERROR(F14/$B$54,0)</f>
        <v>0.78100487020329334</v>
      </c>
      <c r="G17" s="20">
        <f>IFERROR(G14/$B$55,0)</f>
        <v>0.67286092567277722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207.37799999999999</v>
      </c>
      <c r="C24" s="23">
        <v>0.63332839606464053</v>
      </c>
      <c r="D24" s="3">
        <v>65.81</v>
      </c>
      <c r="E24" s="3">
        <v>0</v>
      </c>
      <c r="F24" s="3">
        <v>0</v>
      </c>
      <c r="G24" s="3">
        <v>1239.3399999999999</v>
      </c>
      <c r="H24" s="3">
        <v>1365.5</v>
      </c>
      <c r="I24" s="3">
        <v>3785.94</v>
      </c>
      <c r="J24" s="3">
        <v>97.88624999999999</v>
      </c>
    </row>
    <row r="25" spans="1:10" ht="15" x14ac:dyDescent="0.25">
      <c r="A25" s="2">
        <v>2</v>
      </c>
      <c r="B25" s="23">
        <v>207.37799999999999</v>
      </c>
      <c r="C25" s="23">
        <v>0.63332839606464053</v>
      </c>
      <c r="D25" s="3">
        <v>65.81</v>
      </c>
      <c r="E25" s="3">
        <v>0</v>
      </c>
      <c r="F25" s="3">
        <v>0</v>
      </c>
      <c r="G25" s="3">
        <v>1299.1400000000001</v>
      </c>
      <c r="H25" s="3">
        <v>1434.76</v>
      </c>
      <c r="I25" s="3">
        <v>3785.94</v>
      </c>
      <c r="J25" s="3">
        <v>102.37125</v>
      </c>
    </row>
    <row r="26" spans="1:10" ht="15" x14ac:dyDescent="0.25">
      <c r="A26" s="2">
        <v>3</v>
      </c>
      <c r="B26" s="23">
        <v>207.37799999999999</v>
      </c>
      <c r="C26" s="23">
        <v>0.63332839606464053</v>
      </c>
      <c r="D26" s="3">
        <v>65.81</v>
      </c>
      <c r="E26" s="3">
        <v>0</v>
      </c>
      <c r="F26" s="3">
        <v>0</v>
      </c>
      <c r="G26" s="3">
        <v>1361.61</v>
      </c>
      <c r="H26" s="3">
        <v>1531.27</v>
      </c>
      <c r="I26" s="3">
        <v>3785.94</v>
      </c>
      <c r="J26" s="3">
        <v>107.05649999999999</v>
      </c>
    </row>
    <row r="27" spans="1:10" ht="15" x14ac:dyDescent="0.25">
      <c r="A27" s="2">
        <v>4</v>
      </c>
      <c r="B27" s="23">
        <v>207.37799999999999</v>
      </c>
      <c r="C27" s="23">
        <v>0.63332839606464053</v>
      </c>
      <c r="D27" s="3">
        <v>65.81</v>
      </c>
      <c r="E27" s="3">
        <v>0</v>
      </c>
      <c r="F27" s="3">
        <v>0</v>
      </c>
      <c r="G27" s="3">
        <v>1426.18</v>
      </c>
      <c r="H27" s="3">
        <v>1600.22</v>
      </c>
      <c r="I27" s="3">
        <v>3785.94</v>
      </c>
      <c r="J27" s="3">
        <v>111.89924999999999</v>
      </c>
    </row>
    <row r="28" spans="1:10" ht="15" x14ac:dyDescent="0.25">
      <c r="A28" s="2">
        <v>5</v>
      </c>
      <c r="B28" s="23">
        <v>207.37799999999999</v>
      </c>
      <c r="C28" s="23">
        <v>0.63332839606464053</v>
      </c>
      <c r="D28" s="3">
        <v>65.81</v>
      </c>
      <c r="E28" s="3">
        <v>0</v>
      </c>
      <c r="F28" s="3">
        <v>0</v>
      </c>
      <c r="G28" s="3">
        <v>1505.09</v>
      </c>
      <c r="H28" s="3">
        <v>1668.14</v>
      </c>
      <c r="I28" s="3">
        <v>3785.94</v>
      </c>
      <c r="J28" s="3">
        <v>117.81749999999998</v>
      </c>
    </row>
    <row r="29" spans="1:10" ht="15" x14ac:dyDescent="0.25">
      <c r="A29" s="2">
        <v>6</v>
      </c>
      <c r="B29" s="23">
        <v>207.37799999999999</v>
      </c>
      <c r="C29" s="23">
        <v>0.63332839606464053</v>
      </c>
      <c r="D29" s="3">
        <v>65.81</v>
      </c>
      <c r="E29" s="3">
        <v>0</v>
      </c>
      <c r="F29" s="3">
        <v>0</v>
      </c>
      <c r="G29" s="3">
        <v>1629.39</v>
      </c>
      <c r="H29" s="3">
        <v>1738.91</v>
      </c>
      <c r="I29" s="3">
        <v>3785.94</v>
      </c>
      <c r="J29" s="3">
        <v>127.14</v>
      </c>
    </row>
    <row r="30" spans="1:10" ht="15" x14ac:dyDescent="0.25">
      <c r="A30" s="2">
        <v>7</v>
      </c>
      <c r="B30" s="23">
        <v>207.37799999999999</v>
      </c>
      <c r="C30" s="23">
        <v>0.63332839606464053</v>
      </c>
      <c r="D30" s="3">
        <v>65.81</v>
      </c>
      <c r="E30" s="3">
        <v>0</v>
      </c>
      <c r="F30" s="3">
        <v>0</v>
      </c>
      <c r="G30" s="3">
        <v>1665.97</v>
      </c>
      <c r="H30" s="3">
        <v>1811.96</v>
      </c>
      <c r="I30" s="3">
        <v>3785.94</v>
      </c>
      <c r="J30" s="3">
        <v>129.8835</v>
      </c>
    </row>
    <row r="31" spans="1:10" ht="15" x14ac:dyDescent="0.25">
      <c r="A31" s="2">
        <v>8</v>
      </c>
      <c r="B31" s="23">
        <v>207.37799999999999</v>
      </c>
      <c r="C31" s="23">
        <v>0.63332839606464053</v>
      </c>
      <c r="D31" s="3">
        <v>65.81</v>
      </c>
      <c r="E31" s="3">
        <v>0</v>
      </c>
      <c r="F31" s="3">
        <v>0</v>
      </c>
      <c r="G31" s="3">
        <v>1703.44</v>
      </c>
      <c r="H31" s="3">
        <v>1899.55</v>
      </c>
      <c r="I31" s="3">
        <v>3785.94</v>
      </c>
      <c r="J31" s="3">
        <v>132.69374999999999</v>
      </c>
    </row>
    <row r="32" spans="1:10" ht="15" x14ac:dyDescent="0.25">
      <c r="A32" s="2">
        <v>9</v>
      </c>
      <c r="B32" s="23">
        <v>207.37799999999999</v>
      </c>
      <c r="C32" s="23">
        <v>0.63332839606464053</v>
      </c>
      <c r="D32" s="3">
        <v>65.81</v>
      </c>
      <c r="E32" s="3">
        <v>0</v>
      </c>
      <c r="F32" s="3">
        <v>0</v>
      </c>
      <c r="G32" s="3">
        <v>1741.77</v>
      </c>
      <c r="H32" s="3">
        <v>2032.73</v>
      </c>
      <c r="I32" s="3">
        <v>3785.94</v>
      </c>
      <c r="J32" s="3">
        <v>135.5685</v>
      </c>
    </row>
    <row r="33" spans="1:10" ht="15" x14ac:dyDescent="0.25">
      <c r="A33" s="2">
        <v>10</v>
      </c>
      <c r="B33" s="23">
        <v>207.37799999999999</v>
      </c>
      <c r="C33" s="23">
        <v>0.63332839606464053</v>
      </c>
      <c r="D33" s="3">
        <v>65.81</v>
      </c>
      <c r="E33" s="3">
        <v>0</v>
      </c>
      <c r="F33" s="3">
        <v>0</v>
      </c>
      <c r="G33" s="3">
        <v>1780.95</v>
      </c>
      <c r="H33" s="3">
        <v>2078.39</v>
      </c>
      <c r="I33" s="3">
        <v>3785.94</v>
      </c>
      <c r="J33" s="3">
        <v>138.50700000000001</v>
      </c>
    </row>
    <row r="34" spans="1:10" ht="15" x14ac:dyDescent="0.25">
      <c r="A34" s="2">
        <v>11</v>
      </c>
      <c r="B34" s="23">
        <v>0</v>
      </c>
      <c r="C34" s="2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23">
        <v>0</v>
      </c>
      <c r="C35" s="2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23">
        <v>0</v>
      </c>
      <c r="C36" s="2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23">
        <v>0</v>
      </c>
      <c r="C37" s="2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23">
        <v>0</v>
      </c>
      <c r="C38" s="2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1534.1222385163155</v>
      </c>
      <c r="C54" s="23">
        <f t="shared" ref="C54:J54" si="1">C24+NPV($F$18,C25:C53)</f>
        <v>4.685179607704935</v>
      </c>
      <c r="D54" s="3">
        <f t="shared" si="1"/>
        <v>486.84327419860705</v>
      </c>
      <c r="E54" s="3">
        <f t="shared" si="1"/>
        <v>0</v>
      </c>
      <c r="F54" s="3">
        <f t="shared" si="1"/>
        <v>0</v>
      </c>
      <c r="G54" s="3">
        <f t="shared" si="1"/>
        <v>11078.549275007801</v>
      </c>
      <c r="H54" s="3">
        <f t="shared" si="1"/>
        <v>12351.028137514471</v>
      </c>
      <c r="I54" s="3">
        <f t="shared" si="1"/>
        <v>28007.284994977577</v>
      </c>
      <c r="J54" s="3">
        <f t="shared" si="1"/>
        <v>867.40444119048061</v>
      </c>
    </row>
    <row r="55" spans="1:10" x14ac:dyDescent="0.3">
      <c r="A55" s="4" t="s">
        <v>32</v>
      </c>
      <c r="B55" s="23">
        <f>B24+NPV($G$18,B25:B53)</f>
        <v>1780.6903240374866</v>
      </c>
      <c r="C55" s="23">
        <f t="shared" ref="C55:J55" si="2">C24+NPV($G$18,C25:C53)</f>
        <v>5.4381937660238133</v>
      </c>
      <c r="D55" s="3">
        <f t="shared" si="2"/>
        <v>565.08998169963547</v>
      </c>
      <c r="E55" s="3">
        <f t="shared" si="2"/>
        <v>0</v>
      </c>
      <c r="F55" s="3">
        <f t="shared" si="2"/>
        <v>0</v>
      </c>
      <c r="G55" s="3">
        <f t="shared" si="2"/>
        <v>13024.591842543739</v>
      </c>
      <c r="H55" s="3">
        <f t="shared" si="2"/>
        <v>14539.222106643405</v>
      </c>
      <c r="I55" s="3">
        <f t="shared" si="2"/>
        <v>32508.688122107855</v>
      </c>
      <c r="J55" s="3">
        <f t="shared" si="2"/>
        <v>1019.2261368182531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55</v>
      </c>
      <c r="B4" s="1"/>
      <c r="C4" s="1"/>
    </row>
    <row r="6" spans="1:10" ht="15" x14ac:dyDescent="0.25">
      <c r="A6" s="2" t="s">
        <v>0</v>
      </c>
      <c r="B6" s="2"/>
      <c r="C6" s="3">
        <v>132.46222065333816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5845.63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5845.63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13283.018060408252</v>
      </c>
      <c r="D13" s="16">
        <f>SUM(D54:G54)</f>
        <v>8420.2927526014919</v>
      </c>
      <c r="E13" s="16">
        <f>SUM(D54:G54)</f>
        <v>8420.2927526014919</v>
      </c>
      <c r="F13" s="41">
        <f>SUM(D54:G54)+I54+C9</f>
        <v>8420.2927526014919</v>
      </c>
      <c r="G13" s="16">
        <f>SUM(D55:G55)+J55</f>
        <v>12451.263795862193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5845.63</v>
      </c>
      <c r="D14" s="17">
        <f>H54+C6+C8</f>
        <v>13415.480281061591</v>
      </c>
      <c r="E14" s="17">
        <f>C6+C8</f>
        <v>5978.0922206533387</v>
      </c>
      <c r="F14" s="42">
        <f>C6+C7</f>
        <v>5978.0922206533387</v>
      </c>
      <c r="G14" s="17">
        <f>C6+C7</f>
        <v>5978.0922206533387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7437.3880604082524</v>
      </c>
      <c r="D15" s="18">
        <f t="shared" ref="D15:G15" si="0">D13-D14</f>
        <v>-4995.1875284600992</v>
      </c>
      <c r="E15" s="18">
        <f t="shared" si="0"/>
        <v>2442.2005319481532</v>
      </c>
      <c r="F15" s="43">
        <f t="shared" si="0"/>
        <v>2442.2005319481532</v>
      </c>
      <c r="G15" s="18">
        <f t="shared" si="0"/>
        <v>6473.1715752088539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2.2722988044758652</v>
      </c>
      <c r="D16" s="19">
        <f t="shared" ref="D16:G16" si="1">IFERROR(D13/D14,0)</f>
        <v>0.62765496099966533</v>
      </c>
      <c r="E16" s="19">
        <f t="shared" si="1"/>
        <v>1.4085250681665209</v>
      </c>
      <c r="F16" s="44">
        <f t="shared" si="1"/>
        <v>1.4085250681665209</v>
      </c>
      <c r="G16" s="19">
        <f t="shared" si="1"/>
        <v>2.0828156101113824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62.482135073498284</v>
      </c>
      <c r="D17" s="20">
        <f t="shared" ref="D17:F17" si="2">IFERROR(D14/$B$54,0)</f>
        <v>143.39392862653693</v>
      </c>
      <c r="E17" s="20">
        <f t="shared" si="2"/>
        <v>63.897982871425526</v>
      </c>
      <c r="F17" s="45">
        <f t="shared" si="2"/>
        <v>63.897982871425526</v>
      </c>
      <c r="G17" s="20">
        <f>IFERROR(G14/$B$55,0)</f>
        <v>49.265020853608455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8.9280199231573203</v>
      </c>
      <c r="C24" s="7">
        <v>3.4487546079745419E-3</v>
      </c>
      <c r="D24" s="3">
        <v>128.97999999999999</v>
      </c>
      <c r="E24" s="3">
        <v>18.63</v>
      </c>
      <c r="F24" s="3">
        <v>47.29</v>
      </c>
      <c r="G24" s="3">
        <v>365.34</v>
      </c>
      <c r="H24" s="3">
        <v>560.76</v>
      </c>
      <c r="I24" s="3">
        <v>0</v>
      </c>
      <c r="J24" s="3">
        <v>56.024000000000001</v>
      </c>
    </row>
    <row r="25" spans="1:10" ht="15" x14ac:dyDescent="0.25">
      <c r="A25" s="2">
        <v>2</v>
      </c>
      <c r="B25" s="7">
        <v>8.9280199231573203</v>
      </c>
      <c r="C25" s="7">
        <v>3.4487546079745419E-3</v>
      </c>
      <c r="D25" s="3">
        <v>132.19999999999999</v>
      </c>
      <c r="E25" s="3">
        <v>19.09</v>
      </c>
      <c r="F25" s="3">
        <v>48.47</v>
      </c>
      <c r="G25" s="3">
        <v>393.89</v>
      </c>
      <c r="H25" s="3">
        <v>579.83000000000004</v>
      </c>
      <c r="I25" s="3">
        <v>0</v>
      </c>
      <c r="J25" s="3">
        <v>59.365000000000002</v>
      </c>
    </row>
    <row r="26" spans="1:10" ht="15" x14ac:dyDescent="0.25">
      <c r="A26" s="2">
        <v>3</v>
      </c>
      <c r="B26" s="7">
        <v>8.9280199231573203</v>
      </c>
      <c r="C26" s="7">
        <v>3.4487546079745419E-3</v>
      </c>
      <c r="D26" s="3">
        <v>135.51</v>
      </c>
      <c r="E26" s="3">
        <v>19.57</v>
      </c>
      <c r="F26" s="3">
        <v>49.69</v>
      </c>
      <c r="G26" s="3">
        <v>413.58</v>
      </c>
      <c r="H26" s="3">
        <v>599.54</v>
      </c>
      <c r="I26" s="3">
        <v>0</v>
      </c>
      <c r="J26" s="3">
        <v>61.834999999999994</v>
      </c>
    </row>
    <row r="27" spans="1:10" ht="15" x14ac:dyDescent="0.25">
      <c r="A27" s="2">
        <v>4</v>
      </c>
      <c r="B27" s="7">
        <v>8.9280199231573203</v>
      </c>
      <c r="C27" s="7">
        <v>3.4487546079745419E-3</v>
      </c>
      <c r="D27" s="3">
        <v>138.9</v>
      </c>
      <c r="E27" s="3">
        <v>20.059999999999999</v>
      </c>
      <c r="F27" s="3">
        <v>50.93</v>
      </c>
      <c r="G27" s="3">
        <v>473.34</v>
      </c>
      <c r="H27" s="3">
        <v>619.92999999999995</v>
      </c>
      <c r="I27" s="3">
        <v>0</v>
      </c>
      <c r="J27" s="3">
        <v>68.323000000000008</v>
      </c>
    </row>
    <row r="28" spans="1:10" ht="15" x14ac:dyDescent="0.25">
      <c r="A28" s="2">
        <v>5</v>
      </c>
      <c r="B28" s="7">
        <v>8.9280199231573203</v>
      </c>
      <c r="C28" s="7">
        <v>3.4487546079745419E-3</v>
      </c>
      <c r="D28" s="3">
        <v>142.37</v>
      </c>
      <c r="E28" s="3">
        <v>20.56</v>
      </c>
      <c r="F28" s="3">
        <v>52.2</v>
      </c>
      <c r="G28" s="3">
        <v>454.65</v>
      </c>
      <c r="H28" s="3">
        <v>641.01</v>
      </c>
      <c r="I28" s="3">
        <v>0</v>
      </c>
      <c r="J28" s="3">
        <v>66.977999999999994</v>
      </c>
    </row>
    <row r="29" spans="1:10" ht="15" x14ac:dyDescent="0.25">
      <c r="A29" s="2">
        <v>6</v>
      </c>
      <c r="B29" s="7">
        <v>8.9280199231573203</v>
      </c>
      <c r="C29" s="7">
        <v>3.4487546079745419E-3</v>
      </c>
      <c r="D29" s="3">
        <v>145.93</v>
      </c>
      <c r="E29" s="3">
        <v>21.07</v>
      </c>
      <c r="F29" s="3">
        <v>53.51</v>
      </c>
      <c r="G29" s="3">
        <v>637.64</v>
      </c>
      <c r="H29" s="3">
        <v>662.8</v>
      </c>
      <c r="I29" s="3">
        <v>0</v>
      </c>
      <c r="J29" s="3">
        <v>85.814999999999998</v>
      </c>
    </row>
    <row r="30" spans="1:10" ht="15" x14ac:dyDescent="0.25">
      <c r="A30" s="2">
        <v>7</v>
      </c>
      <c r="B30" s="7">
        <v>8.9280199231573203</v>
      </c>
      <c r="C30" s="7">
        <v>3.4487546079745419E-3</v>
      </c>
      <c r="D30" s="3">
        <v>149.58000000000001</v>
      </c>
      <c r="E30" s="3">
        <v>21.6</v>
      </c>
      <c r="F30" s="3">
        <v>54.84</v>
      </c>
      <c r="G30" s="3">
        <v>665.57</v>
      </c>
      <c r="H30" s="3">
        <v>685.34</v>
      </c>
      <c r="I30" s="3">
        <v>0</v>
      </c>
      <c r="J30" s="3">
        <v>89.159000000000006</v>
      </c>
    </row>
    <row r="31" spans="1:10" ht="15" x14ac:dyDescent="0.25">
      <c r="A31" s="2">
        <v>8</v>
      </c>
      <c r="B31" s="7">
        <v>8.9280199231573203</v>
      </c>
      <c r="C31" s="7">
        <v>3.4487546079745419E-3</v>
      </c>
      <c r="D31" s="3">
        <v>153.31</v>
      </c>
      <c r="E31" s="3">
        <v>22.14</v>
      </c>
      <c r="F31" s="3">
        <v>56.21</v>
      </c>
      <c r="G31" s="3">
        <v>628.21</v>
      </c>
      <c r="H31" s="3">
        <v>708.64</v>
      </c>
      <c r="I31" s="3">
        <v>0</v>
      </c>
      <c r="J31" s="3">
        <v>85.987000000000009</v>
      </c>
    </row>
    <row r="32" spans="1:10" ht="15" x14ac:dyDescent="0.25">
      <c r="A32" s="2">
        <v>9</v>
      </c>
      <c r="B32" s="7">
        <v>8.9280199231573203</v>
      </c>
      <c r="C32" s="7">
        <v>3.4487546079745419E-3</v>
      </c>
      <c r="D32" s="3">
        <v>157.15</v>
      </c>
      <c r="E32" s="3">
        <v>22.69</v>
      </c>
      <c r="F32" s="3">
        <v>57.62</v>
      </c>
      <c r="G32" s="3">
        <v>630.91999999999996</v>
      </c>
      <c r="H32" s="3">
        <v>732.73</v>
      </c>
      <c r="I32" s="3">
        <v>0</v>
      </c>
      <c r="J32" s="3">
        <v>86.838000000000008</v>
      </c>
    </row>
    <row r="33" spans="1:10" ht="15" x14ac:dyDescent="0.25">
      <c r="A33" s="2">
        <v>10</v>
      </c>
      <c r="B33" s="7">
        <v>8.9280199231573203</v>
      </c>
      <c r="C33" s="7">
        <v>3.4487546079745419E-3</v>
      </c>
      <c r="D33" s="3">
        <v>161.08000000000001</v>
      </c>
      <c r="E33" s="3">
        <v>23.26</v>
      </c>
      <c r="F33" s="3">
        <v>59.06</v>
      </c>
      <c r="G33" s="3">
        <v>654.85</v>
      </c>
      <c r="H33" s="3">
        <v>757.64</v>
      </c>
      <c r="I33" s="3">
        <v>0</v>
      </c>
      <c r="J33" s="3">
        <v>89.825000000000003</v>
      </c>
    </row>
    <row r="34" spans="1:10" ht="15" x14ac:dyDescent="0.25">
      <c r="A34" s="2">
        <v>11</v>
      </c>
      <c r="B34" s="7">
        <v>8.9280199231573203</v>
      </c>
      <c r="C34" s="7">
        <v>3.4487546079745419E-3</v>
      </c>
      <c r="D34" s="3">
        <v>165.1</v>
      </c>
      <c r="E34" s="3">
        <v>23.84</v>
      </c>
      <c r="F34" s="3">
        <v>60.54</v>
      </c>
      <c r="G34" s="3">
        <v>644.94000000000005</v>
      </c>
      <c r="H34" s="3">
        <v>783.4</v>
      </c>
      <c r="I34" s="3">
        <v>0</v>
      </c>
      <c r="J34" s="3">
        <v>89.442000000000007</v>
      </c>
    </row>
    <row r="35" spans="1:10" ht="15" x14ac:dyDescent="0.25">
      <c r="A35" s="2">
        <v>12</v>
      </c>
      <c r="B35" s="7">
        <v>8.9280199231573203</v>
      </c>
      <c r="C35" s="7">
        <v>3.4487546079745419E-3</v>
      </c>
      <c r="D35" s="3">
        <v>169.23</v>
      </c>
      <c r="E35" s="3">
        <v>24.44</v>
      </c>
      <c r="F35" s="3">
        <v>62.05</v>
      </c>
      <c r="G35" s="3">
        <v>725.99</v>
      </c>
      <c r="H35" s="3">
        <v>810.04</v>
      </c>
      <c r="I35" s="3">
        <v>0</v>
      </c>
      <c r="J35" s="3">
        <v>98.171000000000006</v>
      </c>
    </row>
    <row r="36" spans="1:10" ht="15" x14ac:dyDescent="0.25">
      <c r="A36" s="2">
        <v>13</v>
      </c>
      <c r="B36" s="7">
        <v>8.9280199231573203</v>
      </c>
      <c r="C36" s="7">
        <v>3.4487546079745419E-3</v>
      </c>
      <c r="D36" s="3">
        <v>173.46</v>
      </c>
      <c r="E36" s="3">
        <v>25.05</v>
      </c>
      <c r="F36" s="3">
        <v>63.6</v>
      </c>
      <c r="G36" s="3">
        <v>706.57</v>
      </c>
      <c r="H36" s="3">
        <v>837.58</v>
      </c>
      <c r="I36" s="3">
        <v>0</v>
      </c>
      <c r="J36" s="3">
        <v>96.868000000000009</v>
      </c>
    </row>
    <row r="37" spans="1:10" ht="15" x14ac:dyDescent="0.25">
      <c r="A37" s="2">
        <v>14</v>
      </c>
      <c r="B37" s="7">
        <v>8.9280199231573203</v>
      </c>
      <c r="C37" s="7">
        <v>3.4487546079745419E-3</v>
      </c>
      <c r="D37" s="3">
        <v>177.8</v>
      </c>
      <c r="E37" s="3">
        <v>25.68</v>
      </c>
      <c r="F37" s="3">
        <v>65.19</v>
      </c>
      <c r="G37" s="3">
        <v>743.53</v>
      </c>
      <c r="H37" s="3">
        <v>866.06</v>
      </c>
      <c r="I37" s="3">
        <v>0</v>
      </c>
      <c r="J37" s="3">
        <v>101.22000000000001</v>
      </c>
    </row>
    <row r="38" spans="1:10" ht="15" x14ac:dyDescent="0.25">
      <c r="A38" s="2">
        <v>15</v>
      </c>
      <c r="B38" s="7">
        <v>8.9280199231573203</v>
      </c>
      <c r="C38" s="7">
        <v>3.4487546079745419E-3</v>
      </c>
      <c r="D38" s="3">
        <v>182.24</v>
      </c>
      <c r="E38" s="3">
        <v>26.32</v>
      </c>
      <c r="F38" s="3">
        <v>66.819999999999993</v>
      </c>
      <c r="G38" s="3">
        <v>744.54</v>
      </c>
      <c r="H38" s="3">
        <v>895.5</v>
      </c>
      <c r="I38" s="3">
        <v>0</v>
      </c>
      <c r="J38" s="3">
        <v>101.992</v>
      </c>
    </row>
    <row r="39" spans="1:10" ht="15" x14ac:dyDescent="0.25">
      <c r="A39" s="2">
        <v>16</v>
      </c>
      <c r="B39" s="7">
        <v>8.9280199231573203</v>
      </c>
      <c r="C39" s="7">
        <v>3.4487546079745419E-3</v>
      </c>
      <c r="D39" s="3">
        <v>186.8</v>
      </c>
      <c r="E39" s="3">
        <v>26.98</v>
      </c>
      <c r="F39" s="3">
        <v>68.489999999999995</v>
      </c>
      <c r="G39" s="3">
        <v>743.63</v>
      </c>
      <c r="H39" s="3">
        <v>925.95</v>
      </c>
      <c r="I39" s="3">
        <v>0</v>
      </c>
      <c r="J39" s="3">
        <v>102.59000000000002</v>
      </c>
    </row>
    <row r="40" spans="1:10" ht="15" x14ac:dyDescent="0.25">
      <c r="A40" s="2">
        <v>17</v>
      </c>
      <c r="B40" s="7">
        <v>8.9280199231573203</v>
      </c>
      <c r="C40" s="7">
        <v>3.4487546079745419E-3</v>
      </c>
      <c r="D40" s="3">
        <v>191.47</v>
      </c>
      <c r="E40" s="3">
        <v>27.65</v>
      </c>
      <c r="F40" s="3">
        <v>70.2</v>
      </c>
      <c r="G40" s="3">
        <v>749.68</v>
      </c>
      <c r="H40" s="3">
        <v>957.43</v>
      </c>
      <c r="I40" s="3">
        <v>0</v>
      </c>
      <c r="J40" s="3">
        <v>103.9</v>
      </c>
    </row>
    <row r="41" spans="1:10" ht="15" x14ac:dyDescent="0.25">
      <c r="A41" s="2">
        <v>18</v>
      </c>
      <c r="B41" s="7">
        <v>8.9280199231573203</v>
      </c>
      <c r="C41" s="7">
        <v>3.4487546079745419E-3</v>
      </c>
      <c r="D41" s="3">
        <v>196.26</v>
      </c>
      <c r="E41" s="3">
        <v>28.34</v>
      </c>
      <c r="F41" s="3">
        <v>71.959999999999994</v>
      </c>
      <c r="G41" s="3">
        <v>754.95</v>
      </c>
      <c r="H41" s="3">
        <v>989.99</v>
      </c>
      <c r="I41" s="3">
        <v>0</v>
      </c>
      <c r="J41" s="3">
        <v>105.15100000000001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93.556822172029399</v>
      </c>
      <c r="C54" s="7">
        <f t="shared" ref="C54:J54" si="3">C24+NPV($F$18,C25:C53)</f>
        <v>3.6139538705144046E-2</v>
      </c>
      <c r="D54" s="3">
        <f t="shared" si="3"/>
        <v>1603.9834461687406</v>
      </c>
      <c r="E54" s="3">
        <f t="shared" si="3"/>
        <v>231.63393386021352</v>
      </c>
      <c r="F54" s="3">
        <f t="shared" si="3"/>
        <v>588.11050668514883</v>
      </c>
      <c r="G54" s="3">
        <f t="shared" si="3"/>
        <v>5996.5648658873888</v>
      </c>
      <c r="H54" s="3">
        <f t="shared" si="3"/>
        <v>7437.3880604082533</v>
      </c>
      <c r="I54" s="3">
        <f t="shared" si="3"/>
        <v>0</v>
      </c>
      <c r="J54" s="3">
        <f t="shared" si="3"/>
        <v>842.02927526014901</v>
      </c>
    </row>
    <row r="55" spans="1:10" x14ac:dyDescent="0.3">
      <c r="A55" s="4" t="s">
        <v>32</v>
      </c>
      <c r="B55" s="7">
        <f>B24+NPV($G$18,B25:B53)</f>
        <v>121.34557373714109</v>
      </c>
      <c r="C55" s="7">
        <f t="shared" ref="C55:J55" si="4">C24+NPV($G$18,C25:C53)</f>
        <v>4.6873899272761047E-2</v>
      </c>
      <c r="D55" s="3">
        <f t="shared" si="4"/>
        <v>2130.2515657746972</v>
      </c>
      <c r="E55" s="3">
        <f t="shared" si="4"/>
        <v>307.63301640961708</v>
      </c>
      <c r="F55" s="3">
        <f t="shared" si="4"/>
        <v>781.06925057798173</v>
      </c>
      <c r="G55" s="3">
        <f t="shared" si="4"/>
        <v>8100.3768907487874</v>
      </c>
      <c r="H55" s="3">
        <f t="shared" si="4"/>
        <v>9962.275594139137</v>
      </c>
      <c r="I55" s="3">
        <f t="shared" si="4"/>
        <v>0</v>
      </c>
      <c r="J55" s="3">
        <f t="shared" si="4"/>
        <v>1131.9330723511084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89</v>
      </c>
      <c r="B4" s="1"/>
      <c r="C4" s="1"/>
    </row>
    <row r="6" spans="1:10" ht="15" x14ac:dyDescent="0.25">
      <c r="A6" s="2" t="s">
        <v>0</v>
      </c>
      <c r="B6" s="2"/>
      <c r="C6" s="3">
        <v>27.623339994351738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1.6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1.6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985.93970789525918</v>
      </c>
      <c r="D13" s="16">
        <f>SUM(D54:G54)</f>
        <v>282.1193295446177</v>
      </c>
      <c r="E13" s="16">
        <f>SUM(D54:G54)</f>
        <v>282.1193295446177</v>
      </c>
      <c r="F13" s="41">
        <f>SUM(D54:G54)+I54+C9</f>
        <v>965.22384161724165</v>
      </c>
      <c r="G13" s="16">
        <f>SUM(D55:G55)+J55</f>
        <v>356.35986802184897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1.6</v>
      </c>
      <c r="D14" s="17">
        <f>H54+C6+C8</f>
        <v>330.45853581698702</v>
      </c>
      <c r="E14" s="17">
        <f>C6+C8</f>
        <v>29.22333999435174</v>
      </c>
      <c r="F14" s="42">
        <f>C6+C7</f>
        <v>29.22333999435174</v>
      </c>
      <c r="G14" s="17">
        <f>C6+C7</f>
        <v>29.22333999435174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984.33970789525915</v>
      </c>
      <c r="D15" s="18">
        <f t="shared" ref="D15:G15" si="0">D13-D14</f>
        <v>-48.339206272369324</v>
      </c>
      <c r="E15" s="18">
        <f t="shared" si="0"/>
        <v>252.89598955026597</v>
      </c>
      <c r="F15" s="43">
        <f t="shared" si="0"/>
        <v>936.00050162288994</v>
      </c>
      <c r="G15" s="18">
        <f t="shared" si="0"/>
        <v>327.13652802749721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616.212317434537</v>
      </c>
      <c r="D16" s="19">
        <f>IFERROR(D13/D14,0)</f>
        <v>0.85372081204420658</v>
      </c>
      <c r="E16" s="19">
        <f>IFERROR(E13/E14,0)</f>
        <v>9.6539043654539647</v>
      </c>
      <c r="F16" s="44">
        <f>IFERROR(F13/F14,0)</f>
        <v>33.029210275204655</v>
      </c>
      <c r="G16" s="19">
        <f>IFERROR(G13/G14,0)</f>
        <v>12.194357937550118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4.2760608218184261E-2</v>
      </c>
      <c r="D17" s="20">
        <f>IFERROR(D14/$B$54,0)</f>
        <v>8.8316299890156209</v>
      </c>
      <c r="E17" s="20">
        <f>IFERROR(E14/$B$54,0)</f>
        <v>0.78100487020329357</v>
      </c>
      <c r="F17" s="45">
        <f>IFERROR(F14/$B$54,0)</f>
        <v>0.78100487020329357</v>
      </c>
      <c r="G17" s="20">
        <f>IFERROR(G14/$B$55,0)</f>
        <v>0.67286092567277733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5.0579999999999998</v>
      </c>
      <c r="C24" s="23">
        <v>1.5447034050357087E-2</v>
      </c>
      <c r="D24" s="3">
        <v>1.61</v>
      </c>
      <c r="E24" s="3">
        <v>0</v>
      </c>
      <c r="F24" s="3">
        <v>0</v>
      </c>
      <c r="G24" s="3">
        <v>30.23</v>
      </c>
      <c r="H24" s="3">
        <v>33.299999999999997</v>
      </c>
      <c r="I24" s="3">
        <v>92.34</v>
      </c>
      <c r="J24" s="3">
        <v>2.3879999999999999</v>
      </c>
    </row>
    <row r="25" spans="1:10" ht="15" x14ac:dyDescent="0.25">
      <c r="A25" s="2">
        <v>2</v>
      </c>
      <c r="B25" s="23">
        <v>5.0579999999999998</v>
      </c>
      <c r="C25" s="23">
        <v>1.5447034050357087E-2</v>
      </c>
      <c r="D25" s="3">
        <v>1.61</v>
      </c>
      <c r="E25" s="3">
        <v>0</v>
      </c>
      <c r="F25" s="3">
        <v>0</v>
      </c>
      <c r="G25" s="3">
        <v>31.69</v>
      </c>
      <c r="H25" s="3">
        <v>34.99</v>
      </c>
      <c r="I25" s="3">
        <v>92.34</v>
      </c>
      <c r="J25" s="3">
        <v>2.4975000000000001</v>
      </c>
    </row>
    <row r="26" spans="1:10" ht="15" x14ac:dyDescent="0.25">
      <c r="A26" s="2">
        <v>3</v>
      </c>
      <c r="B26" s="23">
        <v>5.0579999999999998</v>
      </c>
      <c r="C26" s="23">
        <v>1.5447034050357087E-2</v>
      </c>
      <c r="D26" s="3">
        <v>1.61</v>
      </c>
      <c r="E26" s="3">
        <v>0</v>
      </c>
      <c r="F26" s="3">
        <v>0</v>
      </c>
      <c r="G26" s="3">
        <v>33.21</v>
      </c>
      <c r="H26" s="3">
        <v>37.35</v>
      </c>
      <c r="I26" s="3">
        <v>92.34</v>
      </c>
      <c r="J26" s="3">
        <v>2.6114999999999999</v>
      </c>
    </row>
    <row r="27" spans="1:10" ht="15" x14ac:dyDescent="0.25">
      <c r="A27" s="2">
        <v>4</v>
      </c>
      <c r="B27" s="23">
        <v>5.0579999999999998</v>
      </c>
      <c r="C27" s="23">
        <v>1.5447034050357087E-2</v>
      </c>
      <c r="D27" s="3">
        <v>1.61</v>
      </c>
      <c r="E27" s="3">
        <v>0</v>
      </c>
      <c r="F27" s="3">
        <v>0</v>
      </c>
      <c r="G27" s="3">
        <v>34.78</v>
      </c>
      <c r="H27" s="3">
        <v>39.03</v>
      </c>
      <c r="I27" s="3">
        <v>92.34</v>
      </c>
      <c r="J27" s="3">
        <v>2.72925</v>
      </c>
    </row>
    <row r="28" spans="1:10" ht="15" x14ac:dyDescent="0.25">
      <c r="A28" s="2">
        <v>5</v>
      </c>
      <c r="B28" s="23">
        <v>5.0579999999999998</v>
      </c>
      <c r="C28" s="23">
        <v>1.5447034050357087E-2</v>
      </c>
      <c r="D28" s="3">
        <v>1.61</v>
      </c>
      <c r="E28" s="3">
        <v>0</v>
      </c>
      <c r="F28" s="3">
        <v>0</v>
      </c>
      <c r="G28" s="3">
        <v>36.71</v>
      </c>
      <c r="H28" s="3">
        <v>40.69</v>
      </c>
      <c r="I28" s="3">
        <v>92.34</v>
      </c>
      <c r="J28" s="3">
        <v>2.8740000000000001</v>
      </c>
    </row>
    <row r="29" spans="1:10" ht="15" x14ac:dyDescent="0.25">
      <c r="A29" s="2">
        <v>6</v>
      </c>
      <c r="B29" s="23">
        <v>5.0579999999999998</v>
      </c>
      <c r="C29" s="23">
        <v>1.5447034050357087E-2</v>
      </c>
      <c r="D29" s="3">
        <v>1.61</v>
      </c>
      <c r="E29" s="3">
        <v>0</v>
      </c>
      <c r="F29" s="3">
        <v>0</v>
      </c>
      <c r="G29" s="3">
        <v>39.74</v>
      </c>
      <c r="H29" s="3">
        <v>42.41</v>
      </c>
      <c r="I29" s="3">
        <v>92.34</v>
      </c>
      <c r="J29" s="3">
        <v>3.1012499999999998</v>
      </c>
    </row>
    <row r="30" spans="1:10" ht="15" x14ac:dyDescent="0.25">
      <c r="A30" s="2">
        <v>7</v>
      </c>
      <c r="B30" s="23">
        <v>5.0579999999999998</v>
      </c>
      <c r="C30" s="23">
        <v>1.5447034050357087E-2</v>
      </c>
      <c r="D30" s="3">
        <v>1.61</v>
      </c>
      <c r="E30" s="3">
        <v>0</v>
      </c>
      <c r="F30" s="3">
        <v>0</v>
      </c>
      <c r="G30" s="3">
        <v>40.630000000000003</v>
      </c>
      <c r="H30" s="3">
        <v>44.19</v>
      </c>
      <c r="I30" s="3">
        <v>92.34</v>
      </c>
      <c r="J30" s="3">
        <v>3.1680000000000001</v>
      </c>
    </row>
    <row r="31" spans="1:10" ht="15" x14ac:dyDescent="0.25">
      <c r="A31" s="2">
        <v>8</v>
      </c>
      <c r="B31" s="23">
        <v>5.0579999999999998</v>
      </c>
      <c r="C31" s="23">
        <v>1.5447034050357087E-2</v>
      </c>
      <c r="D31" s="3">
        <v>1.61</v>
      </c>
      <c r="E31" s="3">
        <v>0</v>
      </c>
      <c r="F31" s="3">
        <v>0</v>
      </c>
      <c r="G31" s="3">
        <v>41.55</v>
      </c>
      <c r="H31" s="3">
        <v>46.33</v>
      </c>
      <c r="I31" s="3">
        <v>92.34</v>
      </c>
      <c r="J31" s="3">
        <v>3.2369999999999997</v>
      </c>
    </row>
    <row r="32" spans="1:10" ht="15" x14ac:dyDescent="0.25">
      <c r="A32" s="2">
        <v>9</v>
      </c>
      <c r="B32" s="23">
        <v>5.0579999999999998</v>
      </c>
      <c r="C32" s="23">
        <v>1.5447034050357087E-2</v>
      </c>
      <c r="D32" s="3">
        <v>1.61</v>
      </c>
      <c r="E32" s="3">
        <v>0</v>
      </c>
      <c r="F32" s="3">
        <v>0</v>
      </c>
      <c r="G32" s="3">
        <v>42.48</v>
      </c>
      <c r="H32" s="3">
        <v>49.58</v>
      </c>
      <c r="I32" s="3">
        <v>92.34</v>
      </c>
      <c r="J32" s="3">
        <v>3.3067499999999996</v>
      </c>
    </row>
    <row r="33" spans="1:10" ht="15" x14ac:dyDescent="0.25">
      <c r="A33" s="2">
        <v>10</v>
      </c>
      <c r="B33" s="23">
        <v>5.0579999999999998</v>
      </c>
      <c r="C33" s="23">
        <v>1.5447034050357087E-2</v>
      </c>
      <c r="D33" s="3">
        <v>1.61</v>
      </c>
      <c r="E33" s="3">
        <v>0</v>
      </c>
      <c r="F33" s="3">
        <v>0</v>
      </c>
      <c r="G33" s="3">
        <v>43.44</v>
      </c>
      <c r="H33" s="3">
        <v>50.69</v>
      </c>
      <c r="I33" s="3">
        <v>92.34</v>
      </c>
      <c r="J33" s="3">
        <v>3.3787499999999997</v>
      </c>
    </row>
    <row r="34" spans="1:10" ht="15" x14ac:dyDescent="0.25">
      <c r="A34" s="2">
        <v>11</v>
      </c>
      <c r="B34" s="23">
        <v>0</v>
      </c>
      <c r="C34" s="2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23">
        <v>0</v>
      </c>
      <c r="C35" s="2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23">
        <v>0</v>
      </c>
      <c r="C36" s="2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23">
        <v>0</v>
      </c>
      <c r="C37" s="2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23">
        <v>0</v>
      </c>
      <c r="C38" s="2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37.417615573568675</v>
      </c>
      <c r="C54" s="23">
        <f t="shared" ref="C54:J54" si="1">C24+NPV($F$18,C25:C53)</f>
        <v>0.11427267335865698</v>
      </c>
      <c r="D54" s="3">
        <f t="shared" si="1"/>
        <v>11.910312588660648</v>
      </c>
      <c r="E54" s="3">
        <f t="shared" si="1"/>
        <v>0</v>
      </c>
      <c r="F54" s="3">
        <f t="shared" si="1"/>
        <v>0</v>
      </c>
      <c r="G54" s="3">
        <f t="shared" si="1"/>
        <v>270.20901695595705</v>
      </c>
      <c r="H54" s="3">
        <f t="shared" si="1"/>
        <v>301.23519582263526</v>
      </c>
      <c r="I54" s="3">
        <f t="shared" si="1"/>
        <v>683.10451207262395</v>
      </c>
      <c r="J54" s="3">
        <f t="shared" si="1"/>
        <v>21.158949715846326</v>
      </c>
    </row>
    <row r="55" spans="1:10" x14ac:dyDescent="0.3">
      <c r="A55" s="4" t="s">
        <v>32</v>
      </c>
      <c r="B55" s="23">
        <f>B24+NPV($G$18,B25:B53)</f>
        <v>43.431471317987487</v>
      </c>
      <c r="C55" s="23">
        <f t="shared" ref="C55:J55" si="2">C24+NPV($G$18,C25:C53)</f>
        <v>0.13263887234204425</v>
      </c>
      <c r="D55" s="3">
        <f t="shared" si="2"/>
        <v>13.824568766698269</v>
      </c>
      <c r="E55" s="3">
        <f t="shared" si="2"/>
        <v>0</v>
      </c>
      <c r="F55" s="3">
        <f t="shared" si="2"/>
        <v>0</v>
      </c>
      <c r="G55" s="3">
        <f t="shared" si="2"/>
        <v>317.6729828815333</v>
      </c>
      <c r="H55" s="3">
        <f t="shared" si="2"/>
        <v>354.60486197545288</v>
      </c>
      <c r="I55" s="3">
        <f t="shared" si="2"/>
        <v>792.89483224653304</v>
      </c>
      <c r="J55" s="3">
        <f t="shared" si="2"/>
        <v>24.862316373617361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90</v>
      </c>
      <c r="B4" s="1"/>
      <c r="C4" s="1"/>
    </row>
    <row r="6" spans="1:10" ht="15" x14ac:dyDescent="0.25">
      <c r="A6" s="2" t="s">
        <v>0</v>
      </c>
      <c r="B6" s="2"/>
      <c r="C6" s="3">
        <v>2027.6776736067443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176.4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176.4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35065.245943615919</v>
      </c>
      <c r="D13" s="16">
        <f>SUM(D54:G54)</f>
        <v>20706.126664414176</v>
      </c>
      <c r="E13" s="16">
        <f>SUM(D54:G54)</f>
        <v>20706.126664414176</v>
      </c>
      <c r="F13" s="41">
        <f>SUM(D54:G54)+I54+C9</f>
        <v>33482.26719430268</v>
      </c>
      <c r="G13" s="16">
        <f>SUM(D55:G55)+J55</f>
        <v>26155.089205702378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176.4</v>
      </c>
      <c r="D14" s="17">
        <f>H54+C6+C8</f>
        <v>24316.783087334163</v>
      </c>
      <c r="E14" s="17">
        <f>C6+C8</f>
        <v>2204.0776736067442</v>
      </c>
      <c r="F14" s="42">
        <f>C6+C7</f>
        <v>2204.0776736067442</v>
      </c>
      <c r="G14" s="17">
        <f>C6+C7</f>
        <v>2204.0776736067442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34888.845943615917</v>
      </c>
      <c r="D15" s="18">
        <f t="shared" ref="D15:G15" si="0">D13-D14</f>
        <v>-3610.6564229199867</v>
      </c>
      <c r="E15" s="18">
        <f t="shared" si="0"/>
        <v>18502.048990807431</v>
      </c>
      <c r="F15" s="43">
        <f t="shared" si="0"/>
        <v>31278.189520695934</v>
      </c>
      <c r="G15" s="18">
        <f t="shared" si="0"/>
        <v>23951.011532095632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198.78257337650746</v>
      </c>
      <c r="D16" s="19">
        <f>IFERROR(D13/D14,0)</f>
        <v>0.85151586828108594</v>
      </c>
      <c r="E16" s="19">
        <f>IFERROR(E13/E14,0)</f>
        <v>9.3944632316567827</v>
      </c>
      <c r="F16" s="44">
        <f>IFERROR(F13/F14,0)</f>
        <v>15.191055921142937</v>
      </c>
      <c r="G16" s="19">
        <f>IFERROR(G13/G14,0)</f>
        <v>11.86668215866562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6.4224353559376363E-2</v>
      </c>
      <c r="D17" s="20">
        <f>IFERROR(D14/$B$54,0)</f>
        <v>8.8533428255533604</v>
      </c>
      <c r="E17" s="20">
        <f>IFERROR(E14/$B$54,0)</f>
        <v>0.80246861554448556</v>
      </c>
      <c r="F17" s="45">
        <f>IFERROR(F14/$B$54,0)</f>
        <v>0.80246861554448556</v>
      </c>
      <c r="G17" s="20">
        <f>IFERROR(G14/$B$55,0)</f>
        <v>0.69135263566034755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371.28</v>
      </c>
      <c r="C24" s="23">
        <v>1.1338819300546814</v>
      </c>
      <c r="D24" s="3">
        <v>117.82</v>
      </c>
      <c r="E24" s="3">
        <v>0</v>
      </c>
      <c r="F24" s="3">
        <v>0</v>
      </c>
      <c r="G24" s="3">
        <v>2218.87</v>
      </c>
      <c r="H24" s="3">
        <v>2444.7199999999998</v>
      </c>
      <c r="I24" s="3">
        <v>1727.04</v>
      </c>
      <c r="J24" s="3">
        <v>175.25174999999999</v>
      </c>
    </row>
    <row r="25" spans="1:10" ht="15" x14ac:dyDescent="0.25">
      <c r="A25" s="2">
        <v>2</v>
      </c>
      <c r="B25" s="23">
        <v>371.28</v>
      </c>
      <c r="C25" s="23">
        <v>1.1338819300546814</v>
      </c>
      <c r="D25" s="3">
        <v>117.82</v>
      </c>
      <c r="E25" s="3">
        <v>0</v>
      </c>
      <c r="F25" s="3">
        <v>0</v>
      </c>
      <c r="G25" s="3">
        <v>2325.92</v>
      </c>
      <c r="H25" s="3">
        <v>2568.73</v>
      </c>
      <c r="I25" s="3">
        <v>1727.04</v>
      </c>
      <c r="J25" s="3">
        <v>183.28050000000002</v>
      </c>
    </row>
    <row r="26" spans="1:10" ht="15" x14ac:dyDescent="0.25">
      <c r="A26" s="2">
        <v>3</v>
      </c>
      <c r="B26" s="23">
        <v>371.28</v>
      </c>
      <c r="C26" s="23">
        <v>1.1338819300546814</v>
      </c>
      <c r="D26" s="3">
        <v>117.82</v>
      </c>
      <c r="E26" s="3">
        <v>0</v>
      </c>
      <c r="F26" s="3">
        <v>0</v>
      </c>
      <c r="G26" s="3">
        <v>2437.77</v>
      </c>
      <c r="H26" s="3">
        <v>2741.51</v>
      </c>
      <c r="I26" s="3">
        <v>1727.04</v>
      </c>
      <c r="J26" s="3">
        <v>191.66925000000001</v>
      </c>
    </row>
    <row r="27" spans="1:10" ht="15" x14ac:dyDescent="0.25">
      <c r="A27" s="2">
        <v>4</v>
      </c>
      <c r="B27" s="23">
        <v>371.28</v>
      </c>
      <c r="C27" s="23">
        <v>1.1338819300546814</v>
      </c>
      <c r="D27" s="3">
        <v>117.82</v>
      </c>
      <c r="E27" s="3">
        <v>0</v>
      </c>
      <c r="F27" s="3">
        <v>0</v>
      </c>
      <c r="G27" s="3">
        <v>2553.36</v>
      </c>
      <c r="H27" s="3">
        <v>2864.96</v>
      </c>
      <c r="I27" s="3">
        <v>1727.04</v>
      </c>
      <c r="J27" s="3">
        <v>200.33850000000001</v>
      </c>
    </row>
    <row r="28" spans="1:10" ht="15" x14ac:dyDescent="0.25">
      <c r="A28" s="2">
        <v>5</v>
      </c>
      <c r="B28" s="23">
        <v>371.28</v>
      </c>
      <c r="C28" s="23">
        <v>1.1338819300546814</v>
      </c>
      <c r="D28" s="3">
        <v>117.82</v>
      </c>
      <c r="E28" s="3">
        <v>0</v>
      </c>
      <c r="F28" s="3">
        <v>0</v>
      </c>
      <c r="G28" s="3">
        <v>2694.64</v>
      </c>
      <c r="H28" s="3">
        <v>2986.55</v>
      </c>
      <c r="I28" s="3">
        <v>1727.04</v>
      </c>
      <c r="J28" s="3">
        <v>210.93449999999999</v>
      </c>
    </row>
    <row r="29" spans="1:10" ht="15" x14ac:dyDescent="0.25">
      <c r="A29" s="2">
        <v>6</v>
      </c>
      <c r="B29" s="23">
        <v>371.28</v>
      </c>
      <c r="C29" s="23">
        <v>1.1338819300546814</v>
      </c>
      <c r="D29" s="3">
        <v>117.82</v>
      </c>
      <c r="E29" s="3">
        <v>0</v>
      </c>
      <c r="F29" s="3">
        <v>0</v>
      </c>
      <c r="G29" s="3">
        <v>2917.18</v>
      </c>
      <c r="H29" s="3">
        <v>3113.27</v>
      </c>
      <c r="I29" s="3">
        <v>1727.04</v>
      </c>
      <c r="J29" s="3">
        <v>227.625</v>
      </c>
    </row>
    <row r="30" spans="1:10" ht="15" x14ac:dyDescent="0.25">
      <c r="A30" s="2">
        <v>7</v>
      </c>
      <c r="B30" s="23">
        <v>371.28</v>
      </c>
      <c r="C30" s="23">
        <v>1.1338819300546814</v>
      </c>
      <c r="D30" s="3">
        <v>117.82</v>
      </c>
      <c r="E30" s="3">
        <v>0</v>
      </c>
      <c r="F30" s="3">
        <v>0</v>
      </c>
      <c r="G30" s="3">
        <v>2982.67</v>
      </c>
      <c r="H30" s="3">
        <v>3244.06</v>
      </c>
      <c r="I30" s="3">
        <v>1727.04</v>
      </c>
      <c r="J30" s="3">
        <v>232.53675000000001</v>
      </c>
    </row>
    <row r="31" spans="1:10" ht="15" x14ac:dyDescent="0.25">
      <c r="A31" s="2">
        <v>8</v>
      </c>
      <c r="B31" s="23">
        <v>371.28</v>
      </c>
      <c r="C31" s="23">
        <v>1.1338819300546814</v>
      </c>
      <c r="D31" s="3">
        <v>117.82</v>
      </c>
      <c r="E31" s="3">
        <v>0</v>
      </c>
      <c r="F31" s="3">
        <v>0</v>
      </c>
      <c r="G31" s="3">
        <v>3049.76</v>
      </c>
      <c r="H31" s="3">
        <v>3400.88</v>
      </c>
      <c r="I31" s="3">
        <v>1727.04</v>
      </c>
      <c r="J31" s="3">
        <v>237.56850000000003</v>
      </c>
    </row>
    <row r="32" spans="1:10" ht="15" x14ac:dyDescent="0.25">
      <c r="A32" s="2">
        <v>9</v>
      </c>
      <c r="B32" s="23">
        <v>371.28</v>
      </c>
      <c r="C32" s="23">
        <v>1.1338819300546814</v>
      </c>
      <c r="D32" s="3">
        <v>117.82</v>
      </c>
      <c r="E32" s="3">
        <v>0</v>
      </c>
      <c r="F32" s="3">
        <v>0</v>
      </c>
      <c r="G32" s="3">
        <v>3118.39</v>
      </c>
      <c r="H32" s="3">
        <v>3639.3</v>
      </c>
      <c r="I32" s="3">
        <v>1727.04</v>
      </c>
      <c r="J32" s="3">
        <v>242.71574999999999</v>
      </c>
    </row>
    <row r="33" spans="1:10" ht="15" x14ac:dyDescent="0.25">
      <c r="A33" s="2">
        <v>10</v>
      </c>
      <c r="B33" s="23">
        <v>371.28</v>
      </c>
      <c r="C33" s="23">
        <v>1.1338819300546814</v>
      </c>
      <c r="D33" s="3">
        <v>117.82</v>
      </c>
      <c r="E33" s="3">
        <v>0</v>
      </c>
      <c r="F33" s="3">
        <v>0</v>
      </c>
      <c r="G33" s="3">
        <v>3188.53</v>
      </c>
      <c r="H33" s="3">
        <v>3721.05</v>
      </c>
      <c r="I33" s="3">
        <v>1727.04</v>
      </c>
      <c r="J33" s="3">
        <v>247.97625000000002</v>
      </c>
    </row>
    <row r="34" spans="1:10" ht="15" x14ac:dyDescent="0.25">
      <c r="A34" s="2">
        <v>11</v>
      </c>
      <c r="B34" s="23">
        <v>0</v>
      </c>
      <c r="C34" s="2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23">
        <v>0</v>
      </c>
      <c r="C35" s="2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23">
        <v>0</v>
      </c>
      <c r="C36" s="2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23">
        <v>0</v>
      </c>
      <c r="C37" s="2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23">
        <v>0</v>
      </c>
      <c r="C38" s="2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2746.6216508806992</v>
      </c>
      <c r="C54" s="23">
        <f t="shared" ref="C54:J54" si="1">C24+NPV($F$18,C25:C53)</f>
        <v>8.3881293326615562</v>
      </c>
      <c r="D54" s="3">
        <f t="shared" si="1"/>
        <v>871.59815478012274</v>
      </c>
      <c r="E54" s="3">
        <f t="shared" si="1"/>
        <v>0</v>
      </c>
      <c r="F54" s="3">
        <f t="shared" si="1"/>
        <v>0</v>
      </c>
      <c r="G54" s="3">
        <f t="shared" si="1"/>
        <v>19834.528509634052</v>
      </c>
      <c r="H54" s="3">
        <f t="shared" si="1"/>
        <v>22112.705413727417</v>
      </c>
      <c r="I54" s="3">
        <f t="shared" si="1"/>
        <v>12776.1405298885</v>
      </c>
      <c r="J54" s="3">
        <f t="shared" si="1"/>
        <v>1552.9594998310631</v>
      </c>
    </row>
    <row r="55" spans="1:10" x14ac:dyDescent="0.3">
      <c r="A55" s="4" t="s">
        <v>32</v>
      </c>
      <c r="B55" s="23">
        <f>B24+NPV($G$18,B25:B53)</f>
        <v>3188.0657712420707</v>
      </c>
      <c r="C55" s="23">
        <f t="shared" ref="C55:J55" si="2">C24+NPV($G$18,C25:C53)</f>
        <v>9.736291127551242</v>
      </c>
      <c r="D55" s="3">
        <f t="shared" si="2"/>
        <v>1011.6836596847143</v>
      </c>
      <c r="E55" s="3">
        <f t="shared" si="2"/>
        <v>0</v>
      </c>
      <c r="F55" s="3">
        <f t="shared" si="2"/>
        <v>0</v>
      </c>
      <c r="G55" s="3">
        <f t="shared" si="2"/>
        <v>23318.631880503544</v>
      </c>
      <c r="H55" s="3">
        <f t="shared" si="2"/>
        <v>26030.348320364112</v>
      </c>
      <c r="I55" s="3">
        <f t="shared" si="2"/>
        <v>14829.554809216505</v>
      </c>
      <c r="J55" s="3">
        <f t="shared" si="2"/>
        <v>1824.7736655141193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92</v>
      </c>
      <c r="B4" s="1"/>
      <c r="C4" s="1"/>
    </row>
    <row r="6" spans="1:10" ht="15" x14ac:dyDescent="0.25">
      <c r="A6" s="2" t="s">
        <v>0</v>
      </c>
      <c r="B6" s="2"/>
      <c r="C6" s="3">
        <v>51.380067747501215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4.68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4.68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699.56478813667434</v>
      </c>
      <c r="D13" s="16">
        <f>SUM(D54:G54)</f>
        <v>644.08926092818865</v>
      </c>
      <c r="E13" s="16">
        <f>SUM(D54:G54)</f>
        <v>644.08926092818865</v>
      </c>
      <c r="F13" s="41">
        <f>SUM(D54:G54)+I54+C9</f>
        <v>644.08926092818865</v>
      </c>
      <c r="G13" s="16">
        <f>SUM(D55:G55)+J55</f>
        <v>854.77610849976702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4.68</v>
      </c>
      <c r="D14" s="17">
        <f>H54+C6+C8</f>
        <v>750.94485588417558</v>
      </c>
      <c r="E14" s="17">
        <f>C6+C8</f>
        <v>56.060067747501215</v>
      </c>
      <c r="F14" s="42">
        <f>C6+C7</f>
        <v>56.060067747501215</v>
      </c>
      <c r="G14" s="17">
        <f>C6+C7</f>
        <v>56.060067747501215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694.88478813667439</v>
      </c>
      <c r="D15" s="18">
        <f t="shared" ref="D15:G15" si="0">D13-D14</f>
        <v>-106.85559495598693</v>
      </c>
      <c r="E15" s="18">
        <f t="shared" si="0"/>
        <v>588.02919318068746</v>
      </c>
      <c r="F15" s="43">
        <f t="shared" si="0"/>
        <v>588.02919318068746</v>
      </c>
      <c r="G15" s="18">
        <f t="shared" si="0"/>
        <v>798.71604075226583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149.47965558475948</v>
      </c>
      <c r="D16" s="19">
        <f>IFERROR(D13/D14,0)</f>
        <v>0.85770513757608302</v>
      </c>
      <c r="E16" s="19">
        <f>IFERROR(E13/E14,0)</f>
        <v>11.48927011342932</v>
      </c>
      <c r="F16" s="44">
        <f>IFERROR(F13/F14,0)</f>
        <v>11.48927011342932</v>
      </c>
      <c r="G16" s="19">
        <f>IFERROR(G13/G14,0)</f>
        <v>15.24750402282322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5.6761713632319154E-2</v>
      </c>
      <c r="D17" s="20">
        <f>IFERROR(D14/$B$54,0)</f>
        <v>9.1078882186668277</v>
      </c>
      <c r="E17" s="20">
        <f>IFERROR(E14/$B$54,0)</f>
        <v>0.67992852813933224</v>
      </c>
      <c r="F17" s="45">
        <f>IFERROR(F14/$B$54,0)</f>
        <v>0.67992852813933224</v>
      </c>
      <c r="G17" s="20">
        <f>IFERROR(G14/$B$55,0)</f>
        <v>0.56059808400231015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9.4079999999999995</v>
      </c>
      <c r="C24" s="23">
        <v>2.8731849811340349E-2</v>
      </c>
      <c r="D24" s="3">
        <v>2.99</v>
      </c>
      <c r="E24" s="3">
        <v>0</v>
      </c>
      <c r="F24" s="3">
        <v>0</v>
      </c>
      <c r="G24" s="3">
        <v>56.22</v>
      </c>
      <c r="H24" s="3">
        <v>61.95</v>
      </c>
      <c r="I24" s="3">
        <v>0</v>
      </c>
      <c r="J24" s="3">
        <v>4.4407499999999995</v>
      </c>
    </row>
    <row r="25" spans="1:10" ht="15" x14ac:dyDescent="0.25">
      <c r="A25" s="2">
        <v>2</v>
      </c>
      <c r="B25" s="23">
        <v>9.4079999999999995</v>
      </c>
      <c r="C25" s="23">
        <v>2.8731849811340349E-2</v>
      </c>
      <c r="D25" s="3">
        <v>2.99</v>
      </c>
      <c r="E25" s="3">
        <v>0</v>
      </c>
      <c r="F25" s="3">
        <v>0</v>
      </c>
      <c r="G25" s="3">
        <v>58.94</v>
      </c>
      <c r="H25" s="3">
        <v>65.09</v>
      </c>
      <c r="I25" s="3">
        <v>0</v>
      </c>
      <c r="J25" s="3">
        <v>4.6447500000000002</v>
      </c>
    </row>
    <row r="26" spans="1:10" ht="15" x14ac:dyDescent="0.25">
      <c r="A26" s="2">
        <v>3</v>
      </c>
      <c r="B26" s="23">
        <v>9.4079999999999995</v>
      </c>
      <c r="C26" s="23">
        <v>2.8731849811340349E-2</v>
      </c>
      <c r="D26" s="3">
        <v>2.99</v>
      </c>
      <c r="E26" s="3">
        <v>0</v>
      </c>
      <c r="F26" s="3">
        <v>0</v>
      </c>
      <c r="G26" s="3">
        <v>61.77</v>
      </c>
      <c r="H26" s="3">
        <v>69.47</v>
      </c>
      <c r="I26" s="3">
        <v>0</v>
      </c>
      <c r="J26" s="3">
        <v>4.8570000000000002</v>
      </c>
    </row>
    <row r="27" spans="1:10" ht="15" x14ac:dyDescent="0.25">
      <c r="A27" s="2">
        <v>4</v>
      </c>
      <c r="B27" s="23">
        <v>9.4079999999999995</v>
      </c>
      <c r="C27" s="23">
        <v>2.8731849811340349E-2</v>
      </c>
      <c r="D27" s="3">
        <v>2.99</v>
      </c>
      <c r="E27" s="3">
        <v>0</v>
      </c>
      <c r="F27" s="3">
        <v>0</v>
      </c>
      <c r="G27" s="3">
        <v>64.7</v>
      </c>
      <c r="H27" s="3">
        <v>72.599999999999994</v>
      </c>
      <c r="I27" s="3">
        <v>0</v>
      </c>
      <c r="J27" s="3">
        <v>5.0767499999999997</v>
      </c>
    </row>
    <row r="28" spans="1:10" ht="15" x14ac:dyDescent="0.25">
      <c r="A28" s="2">
        <v>5</v>
      </c>
      <c r="B28" s="23">
        <v>9.4079999999999995</v>
      </c>
      <c r="C28" s="23">
        <v>2.8731849811340349E-2</v>
      </c>
      <c r="D28" s="3">
        <v>2.99</v>
      </c>
      <c r="E28" s="3">
        <v>0</v>
      </c>
      <c r="F28" s="3">
        <v>0</v>
      </c>
      <c r="G28" s="3">
        <v>68.28</v>
      </c>
      <c r="H28" s="3">
        <v>75.680000000000007</v>
      </c>
      <c r="I28" s="3">
        <v>0</v>
      </c>
      <c r="J28" s="3">
        <v>5.3452499999999992</v>
      </c>
    </row>
    <row r="29" spans="1:10" ht="15" x14ac:dyDescent="0.25">
      <c r="A29" s="2">
        <v>6</v>
      </c>
      <c r="B29" s="23">
        <v>9.4079999999999995</v>
      </c>
      <c r="C29" s="23">
        <v>2.8731849811340349E-2</v>
      </c>
      <c r="D29" s="3">
        <v>2.99</v>
      </c>
      <c r="E29" s="3">
        <v>0</v>
      </c>
      <c r="F29" s="3">
        <v>0</v>
      </c>
      <c r="G29" s="3">
        <v>73.92</v>
      </c>
      <c r="H29" s="3">
        <v>78.89</v>
      </c>
      <c r="I29" s="3">
        <v>0</v>
      </c>
      <c r="J29" s="3">
        <v>5.7682499999999992</v>
      </c>
    </row>
    <row r="30" spans="1:10" ht="15" x14ac:dyDescent="0.25">
      <c r="A30" s="2">
        <v>7</v>
      </c>
      <c r="B30" s="23">
        <v>9.4079999999999995</v>
      </c>
      <c r="C30" s="23">
        <v>2.8731849811340349E-2</v>
      </c>
      <c r="D30" s="3">
        <v>2.99</v>
      </c>
      <c r="E30" s="3">
        <v>0</v>
      </c>
      <c r="F30" s="3">
        <v>0</v>
      </c>
      <c r="G30" s="3">
        <v>75.58</v>
      </c>
      <c r="H30" s="3">
        <v>82.2</v>
      </c>
      <c r="I30" s="3">
        <v>0</v>
      </c>
      <c r="J30" s="3">
        <v>5.8927499999999995</v>
      </c>
    </row>
    <row r="31" spans="1:10" ht="15" x14ac:dyDescent="0.25">
      <c r="A31" s="2">
        <v>8</v>
      </c>
      <c r="B31" s="23">
        <v>9.4079999999999995</v>
      </c>
      <c r="C31" s="23">
        <v>2.8731849811340349E-2</v>
      </c>
      <c r="D31" s="3">
        <v>2.99</v>
      </c>
      <c r="E31" s="3">
        <v>0</v>
      </c>
      <c r="F31" s="3">
        <v>0</v>
      </c>
      <c r="G31" s="3">
        <v>77.28</v>
      </c>
      <c r="H31" s="3">
        <v>86.18</v>
      </c>
      <c r="I31" s="3">
        <v>0</v>
      </c>
      <c r="J31" s="3">
        <v>6.0202499999999999</v>
      </c>
    </row>
    <row r="32" spans="1:10" ht="15" x14ac:dyDescent="0.25">
      <c r="A32" s="2">
        <v>9</v>
      </c>
      <c r="B32" s="23">
        <v>9.4079999999999995</v>
      </c>
      <c r="C32" s="23">
        <v>2.8731849811340349E-2</v>
      </c>
      <c r="D32" s="3">
        <v>2.99</v>
      </c>
      <c r="E32" s="3">
        <v>0</v>
      </c>
      <c r="F32" s="3">
        <v>0</v>
      </c>
      <c r="G32" s="3">
        <v>79.02</v>
      </c>
      <c r="H32" s="3">
        <v>92.22</v>
      </c>
      <c r="I32" s="3">
        <v>0</v>
      </c>
      <c r="J32" s="3">
        <v>6.1507499999999995</v>
      </c>
    </row>
    <row r="33" spans="1:10" ht="15" x14ac:dyDescent="0.25">
      <c r="A33" s="2">
        <v>10</v>
      </c>
      <c r="B33" s="23">
        <v>9.4079999999999995</v>
      </c>
      <c r="C33" s="23">
        <v>2.8731849811340349E-2</v>
      </c>
      <c r="D33" s="3">
        <v>2.99</v>
      </c>
      <c r="E33" s="3">
        <v>0</v>
      </c>
      <c r="F33" s="3">
        <v>0</v>
      </c>
      <c r="G33" s="3">
        <v>80.8</v>
      </c>
      <c r="H33" s="3">
        <v>94.29</v>
      </c>
      <c r="I33" s="3">
        <v>0</v>
      </c>
      <c r="J33" s="3">
        <v>6.2842499999999992</v>
      </c>
    </row>
    <row r="34" spans="1:10" ht="15" x14ac:dyDescent="0.25">
      <c r="A34" s="2">
        <v>11</v>
      </c>
      <c r="B34" s="23">
        <v>9.4079999999999995</v>
      </c>
      <c r="C34" s="23">
        <v>2.8731849811340349E-2</v>
      </c>
      <c r="D34" s="3">
        <v>2.99</v>
      </c>
      <c r="E34" s="3">
        <v>0</v>
      </c>
      <c r="F34" s="3">
        <v>0</v>
      </c>
      <c r="G34" s="3">
        <v>82.61</v>
      </c>
      <c r="H34" s="3">
        <v>96.41</v>
      </c>
      <c r="I34" s="3">
        <v>0</v>
      </c>
      <c r="J34" s="3">
        <v>6.419999999999999</v>
      </c>
    </row>
    <row r="35" spans="1:10" ht="15" x14ac:dyDescent="0.25">
      <c r="A35" s="2">
        <v>12</v>
      </c>
      <c r="B35" s="23">
        <v>9.4079999999999995</v>
      </c>
      <c r="C35" s="23">
        <v>2.8731849811340349E-2</v>
      </c>
      <c r="D35" s="3">
        <v>2.99</v>
      </c>
      <c r="E35" s="3">
        <v>0</v>
      </c>
      <c r="F35" s="3">
        <v>0</v>
      </c>
      <c r="G35" s="3">
        <v>84.47</v>
      </c>
      <c r="H35" s="3">
        <v>98.58</v>
      </c>
      <c r="I35" s="3">
        <v>0</v>
      </c>
      <c r="J35" s="3">
        <v>6.559499999999999</v>
      </c>
    </row>
    <row r="36" spans="1:10" ht="15" x14ac:dyDescent="0.25">
      <c r="A36" s="2">
        <v>13</v>
      </c>
      <c r="B36" s="23">
        <v>9.4079999999999995</v>
      </c>
      <c r="C36" s="23">
        <v>2.8731849811340349E-2</v>
      </c>
      <c r="D36" s="3">
        <v>2.99</v>
      </c>
      <c r="E36" s="3">
        <v>0</v>
      </c>
      <c r="F36" s="3">
        <v>0</v>
      </c>
      <c r="G36" s="3">
        <v>86.37</v>
      </c>
      <c r="H36" s="3">
        <v>100.8</v>
      </c>
      <c r="I36" s="3">
        <v>0</v>
      </c>
      <c r="J36" s="3">
        <v>6.702</v>
      </c>
    </row>
    <row r="37" spans="1:10" ht="15" x14ac:dyDescent="0.25">
      <c r="A37" s="2">
        <v>14</v>
      </c>
      <c r="B37" s="23">
        <v>0</v>
      </c>
      <c r="C37" s="2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23">
        <v>0</v>
      </c>
      <c r="C38" s="2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23">
        <v>0</v>
      </c>
      <c r="C39" s="2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23">
        <v>0</v>
      </c>
      <c r="C40" s="2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23">
        <v>0</v>
      </c>
      <c r="C41" s="2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23">
        <v>0</v>
      </c>
      <c r="C42" s="2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23">
        <v>0</v>
      </c>
      <c r="C43" s="2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82.449942056282239</v>
      </c>
      <c r="C54" s="23">
        <f t="shared" ref="C54:J54" si="1">C24+NPV($F$18,C25:C53)</f>
        <v>0.25180052637274836</v>
      </c>
      <c r="D54" s="3">
        <f t="shared" si="1"/>
        <v>26.203797485999573</v>
      </c>
      <c r="E54" s="3">
        <f t="shared" si="1"/>
        <v>0</v>
      </c>
      <c r="F54" s="3">
        <f t="shared" si="1"/>
        <v>0</v>
      </c>
      <c r="G54" s="3">
        <f t="shared" si="1"/>
        <v>617.88546344218912</v>
      </c>
      <c r="H54" s="3">
        <f t="shared" si="1"/>
        <v>694.88478813667439</v>
      </c>
      <c r="I54" s="3">
        <f t="shared" si="1"/>
        <v>0</v>
      </c>
      <c r="J54" s="3">
        <f t="shared" si="1"/>
        <v>48.306694569614145</v>
      </c>
    </row>
    <row r="55" spans="1:10" x14ac:dyDescent="0.3">
      <c r="A55" s="4" t="s">
        <v>32</v>
      </c>
      <c r="B55" s="23">
        <f>B24+NPV($G$18,B25:B53)</f>
        <v>100.00046262603745</v>
      </c>
      <c r="C55" s="23">
        <f t="shared" ref="C55:J55" si="2">C24+NPV($G$18,C25:C53)</f>
        <v>0.305399476321839</v>
      </c>
      <c r="D55" s="3">
        <f t="shared" si="2"/>
        <v>31.781609614355013</v>
      </c>
      <c r="E55" s="3">
        <f t="shared" si="2"/>
        <v>0</v>
      </c>
      <c r="F55" s="3">
        <f t="shared" si="2"/>
        <v>0</v>
      </c>
      <c r="G55" s="3">
        <f t="shared" si="2"/>
        <v>763.35895643193987</v>
      </c>
      <c r="H55" s="3">
        <f t="shared" si="2"/>
        <v>860.89760521947505</v>
      </c>
      <c r="I55" s="3">
        <f t="shared" si="2"/>
        <v>0</v>
      </c>
      <c r="J55" s="3">
        <f t="shared" si="2"/>
        <v>59.635542453472112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91</v>
      </c>
      <c r="B4" s="1"/>
      <c r="C4" s="1"/>
    </row>
    <row r="6" spans="1:10" ht="15" x14ac:dyDescent="0.25">
      <c r="A6" s="2" t="s">
        <v>0</v>
      </c>
      <c r="B6" s="2"/>
      <c r="C6" s="3">
        <v>371.1633165532694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144035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20337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118378.75698559829</v>
      </c>
      <c r="D13" s="16">
        <f>SUM(D54:G54)</f>
        <v>120175.05111918985</v>
      </c>
      <c r="E13" s="16">
        <f>SUM(D54:G54)</f>
        <v>120175.05111918985</v>
      </c>
      <c r="F13" s="41">
        <f>SUM(D54:G54)+I54+C9</f>
        <v>120175.05111918985</v>
      </c>
      <c r="G13" s="16">
        <f>SUM(D55:G55)+J55</f>
        <v>175919.86326067641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144035</v>
      </c>
      <c r="D14" s="17">
        <f>H54+C6+C8</f>
        <v>118749.92030215156</v>
      </c>
      <c r="E14" s="17">
        <f>C6+C8</f>
        <v>20708.163316553269</v>
      </c>
      <c r="F14" s="42">
        <f>C6+C7</f>
        <v>144406.16331655328</v>
      </c>
      <c r="G14" s="17">
        <f>C6+C7</f>
        <v>144406.16331655328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-25656.243014401713</v>
      </c>
      <c r="D15" s="18">
        <f t="shared" ref="D15:G15" si="0">D13-D14</f>
        <v>1425.1308170382981</v>
      </c>
      <c r="E15" s="18">
        <f t="shared" si="0"/>
        <v>99466.887802636586</v>
      </c>
      <c r="F15" s="43">
        <f t="shared" si="0"/>
        <v>-24231.112197363429</v>
      </c>
      <c r="G15" s="18">
        <f t="shared" si="0"/>
        <v>31513.699944123131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0.82187494001873351</v>
      </c>
      <c r="D16" s="19">
        <f>IFERROR(D13/D14,0)</f>
        <v>1.0120011096715866</v>
      </c>
      <c r="E16" s="19">
        <f>IFERROR(E13/E14,0)</f>
        <v>5.8032694296517731</v>
      </c>
      <c r="F16" s="44">
        <f>IFERROR(F13/F14,0)</f>
        <v>0.83220167587829119</v>
      </c>
      <c r="G16" s="19">
        <f>IFERROR(G13/G14,0)</f>
        <v>1.2182296047506078</v>
      </c>
      <c r="H16" s="2"/>
      <c r="I16" s="2"/>
      <c r="J16" s="2"/>
    </row>
    <row r="17" spans="1:10" ht="15" x14ac:dyDescent="0.25">
      <c r="A17" s="14" t="s">
        <v>39</v>
      </c>
      <c r="B17" s="2"/>
      <c r="C17" s="20">
        <f>IFERROR(C14/$B$54,0)</f>
        <v>13.507089395110155</v>
      </c>
      <c r="D17" s="20">
        <f>IFERROR(D14/$B$54,0)</f>
        <v>11.135944660557277</v>
      </c>
      <c r="E17" s="20">
        <f>IFERROR(E14/$B$54,0)</f>
        <v>1.9419378145952428</v>
      </c>
      <c r="F17" s="45">
        <f>IFERROR(F14/$B$54,0)</f>
        <v>13.541895769233601</v>
      </c>
      <c r="G17" s="20">
        <f>IFERROR(G14/$B$55,0)</f>
        <v>10.185475116445675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14"/>
      <c r="C20" s="14"/>
      <c r="D20" s="21" t="s">
        <v>16</v>
      </c>
      <c r="E20" s="21" t="s">
        <v>16</v>
      </c>
      <c r="F20" s="21" t="s">
        <v>16</v>
      </c>
      <c r="G20" s="21"/>
      <c r="H20" s="21"/>
      <c r="I20" s="21"/>
      <c r="J20" s="21"/>
    </row>
    <row r="21" spans="1:10" ht="15" x14ac:dyDescent="0.25">
      <c r="A21" s="2"/>
      <c r="B21" s="21"/>
      <c r="C21" s="21"/>
      <c r="D21" s="21" t="s">
        <v>37</v>
      </c>
      <c r="E21" s="21" t="s">
        <v>19</v>
      </c>
      <c r="F21" s="21" t="s">
        <v>20</v>
      </c>
      <c r="G21" s="21" t="s">
        <v>16</v>
      </c>
      <c r="H21" s="21"/>
      <c r="I21" s="21"/>
      <c r="J21" s="21"/>
    </row>
    <row r="22" spans="1:10" ht="15" x14ac:dyDescent="0.25">
      <c r="A22" s="2"/>
      <c r="B22" s="21" t="s">
        <v>21</v>
      </c>
      <c r="C22" s="21" t="s">
        <v>22</v>
      </c>
      <c r="D22" s="21" t="s">
        <v>23</v>
      </c>
      <c r="E22" s="21" t="s">
        <v>23</v>
      </c>
      <c r="F22" s="21" t="s">
        <v>23</v>
      </c>
      <c r="G22" s="21" t="s">
        <v>21</v>
      </c>
      <c r="H22" s="21" t="s">
        <v>24</v>
      </c>
      <c r="I22" s="21" t="s">
        <v>46</v>
      </c>
      <c r="J22" s="21"/>
    </row>
    <row r="23" spans="1:10" ht="15" x14ac:dyDescent="0.25">
      <c r="A23" s="6" t="s">
        <v>25</v>
      </c>
      <c r="B23" s="13" t="s">
        <v>38</v>
      </c>
      <c r="C23" s="13" t="s">
        <v>38</v>
      </c>
      <c r="D23" s="22" t="s">
        <v>28</v>
      </c>
      <c r="E23" s="22" t="s">
        <v>28</v>
      </c>
      <c r="F23" s="22" t="s">
        <v>28</v>
      </c>
      <c r="G23" s="22" t="s">
        <v>28</v>
      </c>
      <c r="H23" s="22" t="s">
        <v>29</v>
      </c>
      <c r="I23" s="22" t="s">
        <v>47</v>
      </c>
      <c r="J23" s="22" t="s">
        <v>30</v>
      </c>
    </row>
    <row r="24" spans="1:10" ht="15" x14ac:dyDescent="0.25">
      <c r="A24" s="2">
        <v>1</v>
      </c>
      <c r="B24" s="23">
        <v>968.5</v>
      </c>
      <c r="C24" s="23">
        <v>5.75</v>
      </c>
      <c r="D24" s="3">
        <v>3097.71</v>
      </c>
      <c r="E24" s="3">
        <v>0</v>
      </c>
      <c r="F24" s="3">
        <v>0</v>
      </c>
      <c r="G24" s="3">
        <v>6033.68</v>
      </c>
      <c r="H24" s="3">
        <v>6589.6</v>
      </c>
      <c r="I24" s="3">
        <v>0</v>
      </c>
      <c r="J24" s="3">
        <v>684.85424999999998</v>
      </c>
    </row>
    <row r="25" spans="1:10" ht="15" x14ac:dyDescent="0.25">
      <c r="A25" s="2">
        <v>2</v>
      </c>
      <c r="B25" s="23">
        <v>968.5</v>
      </c>
      <c r="C25" s="23">
        <v>5.75</v>
      </c>
      <c r="D25" s="3">
        <v>3097.71</v>
      </c>
      <c r="E25" s="3">
        <v>0</v>
      </c>
      <c r="F25" s="3">
        <v>0</v>
      </c>
      <c r="G25" s="3">
        <v>6299.21</v>
      </c>
      <c r="H25" s="3">
        <v>6925.73</v>
      </c>
      <c r="I25" s="3">
        <v>0</v>
      </c>
      <c r="J25" s="3">
        <v>704.76900000000001</v>
      </c>
    </row>
    <row r="26" spans="1:10" ht="15" x14ac:dyDescent="0.25">
      <c r="A26" s="2">
        <v>3</v>
      </c>
      <c r="B26" s="23">
        <v>968.5</v>
      </c>
      <c r="C26" s="23">
        <v>5.75</v>
      </c>
      <c r="D26" s="3">
        <v>3097.71</v>
      </c>
      <c r="E26" s="3">
        <v>0</v>
      </c>
      <c r="F26" s="3">
        <v>0</v>
      </c>
      <c r="G26" s="3">
        <v>6486.96</v>
      </c>
      <c r="H26" s="3">
        <v>7334.83</v>
      </c>
      <c r="I26" s="3">
        <v>0</v>
      </c>
      <c r="J26" s="3">
        <v>718.85024999999996</v>
      </c>
    </row>
    <row r="27" spans="1:10" ht="15" x14ac:dyDescent="0.25">
      <c r="A27" s="2">
        <v>4</v>
      </c>
      <c r="B27" s="23">
        <v>968.5</v>
      </c>
      <c r="C27" s="23">
        <v>5.75</v>
      </c>
      <c r="D27" s="3">
        <v>3097.71</v>
      </c>
      <c r="E27" s="3">
        <v>0</v>
      </c>
      <c r="F27" s="3">
        <v>0</v>
      </c>
      <c r="G27" s="3">
        <v>6698.09</v>
      </c>
      <c r="H27" s="3">
        <v>7719.05</v>
      </c>
      <c r="I27" s="3">
        <v>0</v>
      </c>
      <c r="J27" s="3">
        <v>734.68499999999995</v>
      </c>
    </row>
    <row r="28" spans="1:10" ht="15" x14ac:dyDescent="0.25">
      <c r="A28" s="2">
        <v>5</v>
      </c>
      <c r="B28" s="23">
        <v>968.5</v>
      </c>
      <c r="C28" s="23">
        <v>5.75</v>
      </c>
      <c r="D28" s="3">
        <v>3097.71</v>
      </c>
      <c r="E28" s="3">
        <v>0</v>
      </c>
      <c r="F28" s="3">
        <v>0</v>
      </c>
      <c r="G28" s="3">
        <v>7072.64</v>
      </c>
      <c r="H28" s="3">
        <v>8022.5</v>
      </c>
      <c r="I28" s="3">
        <v>0</v>
      </c>
      <c r="J28" s="3">
        <v>762.77625</v>
      </c>
    </row>
    <row r="29" spans="1:10" ht="15" x14ac:dyDescent="0.25">
      <c r="A29" s="2">
        <v>6</v>
      </c>
      <c r="B29" s="23">
        <v>968.5</v>
      </c>
      <c r="C29" s="23">
        <v>5.75</v>
      </c>
      <c r="D29" s="3">
        <v>3097.71</v>
      </c>
      <c r="E29" s="3">
        <v>0</v>
      </c>
      <c r="F29" s="3">
        <v>0</v>
      </c>
      <c r="G29" s="3">
        <v>7587.78</v>
      </c>
      <c r="H29" s="3">
        <v>8249.0300000000007</v>
      </c>
      <c r="I29" s="3">
        <v>0</v>
      </c>
      <c r="J29" s="3">
        <v>801.41174999999998</v>
      </c>
    </row>
    <row r="30" spans="1:10" ht="15" x14ac:dyDescent="0.25">
      <c r="A30" s="2">
        <v>7</v>
      </c>
      <c r="B30" s="23">
        <v>968.5</v>
      </c>
      <c r="C30" s="23">
        <v>5.75</v>
      </c>
      <c r="D30" s="3">
        <v>3097.71</v>
      </c>
      <c r="E30" s="3">
        <v>0</v>
      </c>
      <c r="F30" s="3">
        <v>0</v>
      </c>
      <c r="G30" s="3">
        <v>7798.05</v>
      </c>
      <c r="H30" s="3">
        <v>8499.81</v>
      </c>
      <c r="I30" s="3">
        <v>0</v>
      </c>
      <c r="J30" s="3">
        <v>817.18200000000002</v>
      </c>
    </row>
    <row r="31" spans="1:10" ht="15" x14ac:dyDescent="0.25">
      <c r="A31" s="2">
        <v>8</v>
      </c>
      <c r="B31" s="23">
        <v>968.5</v>
      </c>
      <c r="C31" s="23">
        <v>5.75</v>
      </c>
      <c r="D31" s="3">
        <v>3097.71</v>
      </c>
      <c r="E31" s="3">
        <v>0</v>
      </c>
      <c r="F31" s="3">
        <v>0</v>
      </c>
      <c r="G31" s="3">
        <v>7973.68</v>
      </c>
      <c r="H31" s="3">
        <v>8914.89</v>
      </c>
      <c r="I31" s="3">
        <v>0</v>
      </c>
      <c r="J31" s="3">
        <v>830.35424999999998</v>
      </c>
    </row>
    <row r="32" spans="1:10" ht="15" x14ac:dyDescent="0.25">
      <c r="A32" s="2">
        <v>9</v>
      </c>
      <c r="B32" s="23">
        <v>968.5</v>
      </c>
      <c r="C32" s="23">
        <v>5.75</v>
      </c>
      <c r="D32" s="3">
        <v>3097.71</v>
      </c>
      <c r="E32" s="3">
        <v>0</v>
      </c>
      <c r="F32" s="3">
        <v>0</v>
      </c>
      <c r="G32" s="3">
        <v>8153.29</v>
      </c>
      <c r="H32" s="3">
        <v>9471.49</v>
      </c>
      <c r="I32" s="3">
        <v>0</v>
      </c>
      <c r="J32" s="3">
        <v>843.82499999999993</v>
      </c>
    </row>
    <row r="33" spans="1:10" ht="15" x14ac:dyDescent="0.25">
      <c r="A33" s="2">
        <v>10</v>
      </c>
      <c r="B33" s="23">
        <v>968.5</v>
      </c>
      <c r="C33" s="23">
        <v>5.75</v>
      </c>
      <c r="D33" s="3">
        <v>3097.71</v>
      </c>
      <c r="E33" s="3">
        <v>0</v>
      </c>
      <c r="F33" s="3">
        <v>0</v>
      </c>
      <c r="G33" s="3">
        <v>8336.66</v>
      </c>
      <c r="H33" s="3">
        <v>9724.14</v>
      </c>
      <c r="I33" s="3">
        <v>0</v>
      </c>
      <c r="J33" s="3">
        <v>857.57774999999992</v>
      </c>
    </row>
    <row r="34" spans="1:10" ht="15" x14ac:dyDescent="0.25">
      <c r="A34" s="2">
        <v>11</v>
      </c>
      <c r="B34" s="23">
        <v>968.5</v>
      </c>
      <c r="C34" s="23">
        <v>5.75</v>
      </c>
      <c r="D34" s="3">
        <v>3097.71</v>
      </c>
      <c r="E34" s="3">
        <v>0</v>
      </c>
      <c r="F34" s="3">
        <v>0</v>
      </c>
      <c r="G34" s="3">
        <v>8524.35</v>
      </c>
      <c r="H34" s="3">
        <v>9943.1</v>
      </c>
      <c r="I34" s="3">
        <v>0</v>
      </c>
      <c r="J34" s="3">
        <v>871.6545000000001</v>
      </c>
    </row>
    <row r="35" spans="1:10" ht="15" x14ac:dyDescent="0.25">
      <c r="A35" s="2">
        <v>12</v>
      </c>
      <c r="B35" s="23">
        <v>968.5</v>
      </c>
      <c r="C35" s="23">
        <v>5.75</v>
      </c>
      <c r="D35" s="3">
        <v>3097.71</v>
      </c>
      <c r="E35" s="3">
        <v>0</v>
      </c>
      <c r="F35" s="3">
        <v>0</v>
      </c>
      <c r="G35" s="3">
        <v>8715.65</v>
      </c>
      <c r="H35" s="3">
        <v>10167.02</v>
      </c>
      <c r="I35" s="3">
        <v>0</v>
      </c>
      <c r="J35" s="3">
        <v>886.00200000000007</v>
      </c>
    </row>
    <row r="36" spans="1:10" ht="15" x14ac:dyDescent="0.25">
      <c r="A36" s="2">
        <v>13</v>
      </c>
      <c r="B36" s="23">
        <v>968.5</v>
      </c>
      <c r="C36" s="23">
        <v>5.75</v>
      </c>
      <c r="D36" s="3">
        <v>3097.71</v>
      </c>
      <c r="E36" s="3">
        <v>0</v>
      </c>
      <c r="F36" s="3">
        <v>0</v>
      </c>
      <c r="G36" s="3">
        <v>8911.75</v>
      </c>
      <c r="H36" s="3">
        <v>10395.709999999999</v>
      </c>
      <c r="I36" s="3">
        <v>0</v>
      </c>
      <c r="J36" s="3">
        <v>900.70949999999993</v>
      </c>
    </row>
    <row r="37" spans="1:10" ht="15" x14ac:dyDescent="0.25">
      <c r="A37" s="2">
        <v>14</v>
      </c>
      <c r="B37" s="23">
        <v>968.5</v>
      </c>
      <c r="C37" s="23">
        <v>5.75</v>
      </c>
      <c r="D37" s="3">
        <v>3097.71</v>
      </c>
      <c r="E37" s="3">
        <v>0</v>
      </c>
      <c r="F37" s="3">
        <v>0</v>
      </c>
      <c r="G37" s="3">
        <v>9112.64</v>
      </c>
      <c r="H37" s="3">
        <v>10629.73</v>
      </c>
      <c r="I37" s="3">
        <v>0</v>
      </c>
      <c r="J37" s="3">
        <v>915.77624999999989</v>
      </c>
    </row>
    <row r="38" spans="1:10" ht="15" x14ac:dyDescent="0.25">
      <c r="A38" s="2">
        <v>15</v>
      </c>
      <c r="B38" s="23">
        <v>968.5</v>
      </c>
      <c r="C38" s="23">
        <v>5.75</v>
      </c>
      <c r="D38" s="3">
        <v>3097.71</v>
      </c>
      <c r="E38" s="3">
        <v>0</v>
      </c>
      <c r="F38" s="3">
        <v>0</v>
      </c>
      <c r="G38" s="3">
        <v>9317.42</v>
      </c>
      <c r="H38" s="3">
        <v>10868.39</v>
      </c>
      <c r="I38" s="3">
        <v>0</v>
      </c>
      <c r="J38" s="3">
        <v>931.13475000000005</v>
      </c>
    </row>
    <row r="39" spans="1:10" ht="15" x14ac:dyDescent="0.25">
      <c r="A39" s="2">
        <v>16</v>
      </c>
      <c r="B39" s="23">
        <v>968.5</v>
      </c>
      <c r="C39" s="23">
        <v>5.75</v>
      </c>
      <c r="D39" s="3">
        <v>3097.71</v>
      </c>
      <c r="E39" s="3">
        <v>0</v>
      </c>
      <c r="F39" s="3">
        <v>0</v>
      </c>
      <c r="G39" s="3">
        <v>9527.36</v>
      </c>
      <c r="H39" s="3">
        <v>11112.93</v>
      </c>
      <c r="I39" s="3">
        <v>0</v>
      </c>
      <c r="J39" s="3">
        <v>946.88024999999993</v>
      </c>
    </row>
    <row r="40" spans="1:10" ht="15" x14ac:dyDescent="0.25">
      <c r="A40" s="2">
        <v>17</v>
      </c>
      <c r="B40" s="23">
        <v>968.5</v>
      </c>
      <c r="C40" s="23">
        <v>5.75</v>
      </c>
      <c r="D40" s="3">
        <v>3097.71</v>
      </c>
      <c r="E40" s="3">
        <v>0</v>
      </c>
      <c r="F40" s="3">
        <v>0</v>
      </c>
      <c r="G40" s="3">
        <v>9741.9699999999993</v>
      </c>
      <c r="H40" s="3">
        <v>11363.34</v>
      </c>
      <c r="I40" s="3">
        <v>0</v>
      </c>
      <c r="J40" s="3">
        <v>962.976</v>
      </c>
    </row>
    <row r="41" spans="1:10" ht="15" x14ac:dyDescent="0.25">
      <c r="A41" s="2">
        <v>18</v>
      </c>
      <c r="B41" s="23">
        <v>968.5</v>
      </c>
      <c r="C41" s="23">
        <v>5.75</v>
      </c>
      <c r="D41" s="3">
        <v>3097.71</v>
      </c>
      <c r="E41" s="3">
        <v>0</v>
      </c>
      <c r="F41" s="3">
        <v>0</v>
      </c>
      <c r="G41" s="3">
        <v>9960.7900000000009</v>
      </c>
      <c r="H41" s="3">
        <v>11618.77</v>
      </c>
      <c r="I41" s="3">
        <v>0</v>
      </c>
      <c r="J41" s="3">
        <v>979.38749999999993</v>
      </c>
    </row>
    <row r="42" spans="1:10" ht="15" x14ac:dyDescent="0.25">
      <c r="A42" s="2">
        <v>19</v>
      </c>
      <c r="B42" s="23">
        <v>968.5</v>
      </c>
      <c r="C42" s="23">
        <v>5.75</v>
      </c>
      <c r="D42" s="3">
        <v>3097.71</v>
      </c>
      <c r="E42" s="3">
        <v>0</v>
      </c>
      <c r="F42" s="3">
        <v>0</v>
      </c>
      <c r="G42" s="3">
        <v>10184.92</v>
      </c>
      <c r="H42" s="3">
        <v>11880.49</v>
      </c>
      <c r="I42" s="3">
        <v>0</v>
      </c>
      <c r="J42" s="3">
        <v>996.19725000000005</v>
      </c>
    </row>
    <row r="43" spans="1:10" ht="15" x14ac:dyDescent="0.25">
      <c r="A43" s="2">
        <v>20</v>
      </c>
      <c r="B43" s="23">
        <v>968.5</v>
      </c>
      <c r="C43" s="23">
        <v>5.75</v>
      </c>
      <c r="D43" s="3">
        <v>3097.71</v>
      </c>
      <c r="E43" s="3">
        <v>0</v>
      </c>
      <c r="F43" s="3">
        <v>0</v>
      </c>
      <c r="G43" s="3">
        <v>10414.06</v>
      </c>
      <c r="H43" s="3">
        <v>12148.04</v>
      </c>
      <c r="I43" s="3">
        <v>0</v>
      </c>
      <c r="J43" s="3">
        <v>1013.38275</v>
      </c>
    </row>
    <row r="44" spans="1:10" ht="15" x14ac:dyDescent="0.25">
      <c r="A44" s="2">
        <v>21</v>
      </c>
      <c r="B44" s="23">
        <v>0</v>
      </c>
      <c r="C44" s="2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23">
        <v>0</v>
      </c>
      <c r="C45" s="2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23">
        <v>0</v>
      </c>
      <c r="C46" s="2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23">
        <v>0</v>
      </c>
      <c r="C47" s="2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23">
        <v>0</v>
      </c>
      <c r="C48" s="2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23">
        <v>0</v>
      </c>
      <c r="C49" s="2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23">
        <v>0</v>
      </c>
      <c r="C50" s="2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23">
        <v>0</v>
      </c>
      <c r="C51" s="2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23">
        <v>0</v>
      </c>
      <c r="C52" s="2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24">
        <v>0</v>
      </c>
      <c r="C53" s="24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23">
        <f>B24+NPV($F$18,B25:B53)</f>
        <v>10663.65934115633</v>
      </c>
      <c r="C54" s="23">
        <f t="shared" ref="C54:J54" si="1">C24+NPV($F$18,C25:C53)</f>
        <v>63.31031617103654</v>
      </c>
      <c r="D54" s="3">
        <f t="shared" si="1"/>
        <v>34107.304261944635</v>
      </c>
      <c r="E54" s="3">
        <f t="shared" si="1"/>
        <v>0</v>
      </c>
      <c r="F54" s="3">
        <f t="shared" si="1"/>
        <v>0</v>
      </c>
      <c r="G54" s="3">
        <f t="shared" si="1"/>
        <v>86067.74685724522</v>
      </c>
      <c r="H54" s="3">
        <f t="shared" si="1"/>
        <v>98041.756985598287</v>
      </c>
      <c r="I54" s="3">
        <f t="shared" si="1"/>
        <v>0</v>
      </c>
      <c r="J54" s="3">
        <f t="shared" si="1"/>
        <v>9013.1288339392377</v>
      </c>
    </row>
    <row r="55" spans="1:10" x14ac:dyDescent="0.3">
      <c r="A55" s="4" t="s">
        <v>32</v>
      </c>
      <c r="B55" s="23">
        <f>B24+NPV($G$18,B25:B53)</f>
        <v>14177.656090229131</v>
      </c>
      <c r="C55" s="23">
        <f t="shared" ref="C55:J55" si="2">C24+NPV($G$18,C25:C53)</f>
        <v>84.1729711087429</v>
      </c>
      <c r="D55" s="3">
        <f t="shared" si="2"/>
        <v>45346.687710132865</v>
      </c>
      <c r="E55" s="3">
        <f t="shared" si="2"/>
        <v>0</v>
      </c>
      <c r="F55" s="3">
        <f t="shared" si="2"/>
        <v>0</v>
      </c>
      <c r="G55" s="3">
        <f t="shared" si="2"/>
        <v>118299.69671840334</v>
      </c>
      <c r="H55" s="3">
        <f t="shared" si="2"/>
        <v>135317.27773505295</v>
      </c>
      <c r="I55" s="3">
        <f t="shared" si="2"/>
        <v>0</v>
      </c>
      <c r="J55" s="3">
        <f t="shared" si="2"/>
        <v>12273.478832140217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54</v>
      </c>
      <c r="B4" s="1"/>
      <c r="C4" s="1"/>
    </row>
    <row r="6" spans="1:10" ht="15" x14ac:dyDescent="0.25">
      <c r="A6" s="2" t="s">
        <v>0</v>
      </c>
      <c r="B6" s="2"/>
      <c r="C6" s="3">
        <v>57.356033966140011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652.48399999999924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770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4662.0548150631475</v>
      </c>
      <c r="D13" s="16">
        <f>SUM(D54:G54)</f>
        <v>12738.024762850166</v>
      </c>
      <c r="E13" s="16">
        <f>SUM(D54:G54)</f>
        <v>12738.024762850166</v>
      </c>
      <c r="F13" s="41">
        <f>SUM(D54:G54)+I54+C9</f>
        <v>12738.024762850166</v>
      </c>
      <c r="G13" s="16">
        <f>SUM(D55:G55)+J55</f>
        <v>17868.333496197927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652.48399999999924</v>
      </c>
      <c r="D14" s="17">
        <f>H54+C6+C8</f>
        <v>4719.4108490292874</v>
      </c>
      <c r="E14" s="17">
        <f>C6+C8</f>
        <v>827.35603396613999</v>
      </c>
      <c r="F14" s="42">
        <f>C6+C7</f>
        <v>709.84003396613923</v>
      </c>
      <c r="G14" s="17">
        <f>C6+C7</f>
        <v>709.84003396613923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4009.5708150631481</v>
      </c>
      <c r="D15" s="18">
        <f t="shared" ref="D15:G15" si="0">D13-D14</f>
        <v>8018.6139138208782</v>
      </c>
      <c r="E15" s="18">
        <f t="shared" si="0"/>
        <v>11910.668728884026</v>
      </c>
      <c r="F15" s="43">
        <f t="shared" si="0"/>
        <v>12028.184728884027</v>
      </c>
      <c r="G15" s="18">
        <f t="shared" si="0"/>
        <v>17158.493462231789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7.1450867991600608</v>
      </c>
      <c r="D16" s="19">
        <f t="shared" ref="D16:G16" si="1">IFERROR(D13/D14,0)</f>
        <v>2.6990709582892509</v>
      </c>
      <c r="E16" s="19">
        <f t="shared" si="1"/>
        <v>15.396061961121173</v>
      </c>
      <c r="F16" s="44">
        <f t="shared" si="1"/>
        <v>17.944923015511119</v>
      </c>
      <c r="G16" s="19">
        <f t="shared" si="1"/>
        <v>25.172338331441985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17.721190138605525</v>
      </c>
      <c r="D17" s="20">
        <f t="shared" ref="D17:F17" si="2">IFERROR(D14/$B$54,0)</f>
        <v>128.17720740714842</v>
      </c>
      <c r="E17" s="20">
        <f t="shared" si="2"/>
        <v>22.470640797684776</v>
      </c>
      <c r="F17" s="45">
        <f t="shared" si="2"/>
        <v>19.278955820998171</v>
      </c>
      <c r="G17" s="20">
        <f>IFERROR(G14/$B$55,0)</f>
        <v>15.460467990804469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3.8658253760000001</v>
      </c>
      <c r="C24" s="7">
        <v>5.1374187039192809E-3</v>
      </c>
      <c r="D24" s="3">
        <v>570.62</v>
      </c>
      <c r="E24" s="3">
        <v>82.41</v>
      </c>
      <c r="F24" s="3">
        <v>209.23</v>
      </c>
      <c r="G24" s="3">
        <v>193.45</v>
      </c>
      <c r="H24" s="3">
        <v>334.51</v>
      </c>
      <c r="I24" s="3">
        <v>0</v>
      </c>
      <c r="J24" s="3">
        <v>105.57100000000001</v>
      </c>
    </row>
    <row r="25" spans="1:10" ht="15" x14ac:dyDescent="0.25">
      <c r="A25" s="2">
        <v>2</v>
      </c>
      <c r="B25" s="7">
        <v>3.8658253760000001</v>
      </c>
      <c r="C25" s="7">
        <v>5.1374187039192809E-3</v>
      </c>
      <c r="D25" s="3">
        <v>584.89</v>
      </c>
      <c r="E25" s="3">
        <v>84.47</v>
      </c>
      <c r="F25" s="3">
        <v>214.46</v>
      </c>
      <c r="G25" s="3">
        <v>228.34</v>
      </c>
      <c r="H25" s="3">
        <v>345.89</v>
      </c>
      <c r="I25" s="3">
        <v>0</v>
      </c>
      <c r="J25" s="3">
        <v>111.21600000000001</v>
      </c>
    </row>
    <row r="26" spans="1:10" ht="15" x14ac:dyDescent="0.25">
      <c r="A26" s="2">
        <v>3</v>
      </c>
      <c r="B26" s="7">
        <v>3.8658253760000001</v>
      </c>
      <c r="C26" s="7">
        <v>5.1374187039192809E-3</v>
      </c>
      <c r="D26" s="3">
        <v>599.51</v>
      </c>
      <c r="E26" s="3">
        <v>86.58</v>
      </c>
      <c r="F26" s="3">
        <v>219.82</v>
      </c>
      <c r="G26" s="3">
        <v>237.2</v>
      </c>
      <c r="H26" s="3">
        <v>357.65</v>
      </c>
      <c r="I26" s="3">
        <v>0</v>
      </c>
      <c r="J26" s="3">
        <v>114.31100000000002</v>
      </c>
    </row>
    <row r="27" spans="1:10" ht="15" x14ac:dyDescent="0.25">
      <c r="A27" s="2">
        <v>4</v>
      </c>
      <c r="B27" s="7">
        <v>3.8658253760000001</v>
      </c>
      <c r="C27" s="7">
        <v>5.1374187039192809E-3</v>
      </c>
      <c r="D27" s="3">
        <v>614.5</v>
      </c>
      <c r="E27" s="3">
        <v>88.74</v>
      </c>
      <c r="F27" s="3">
        <v>225.31</v>
      </c>
      <c r="G27" s="3">
        <v>246.76</v>
      </c>
      <c r="H27" s="3">
        <v>369.81</v>
      </c>
      <c r="I27" s="3">
        <v>0</v>
      </c>
      <c r="J27" s="3">
        <v>117.53100000000001</v>
      </c>
    </row>
    <row r="28" spans="1:10" ht="15" x14ac:dyDescent="0.25">
      <c r="A28" s="2">
        <v>5</v>
      </c>
      <c r="B28" s="7">
        <v>3.8658253760000001</v>
      </c>
      <c r="C28" s="7">
        <v>5.1374187039192809E-3</v>
      </c>
      <c r="D28" s="3">
        <v>629.86</v>
      </c>
      <c r="E28" s="3">
        <v>90.96</v>
      </c>
      <c r="F28" s="3">
        <v>230.95</v>
      </c>
      <c r="G28" s="3">
        <v>267.20999999999998</v>
      </c>
      <c r="H28" s="3">
        <v>382.38</v>
      </c>
      <c r="I28" s="3">
        <v>0</v>
      </c>
      <c r="J28" s="3">
        <v>121.89800000000001</v>
      </c>
    </row>
    <row r="29" spans="1:10" ht="15" x14ac:dyDescent="0.25">
      <c r="A29" s="2">
        <v>6</v>
      </c>
      <c r="B29" s="7">
        <v>3.8658253760000001</v>
      </c>
      <c r="C29" s="7">
        <v>5.1374187039192809E-3</v>
      </c>
      <c r="D29" s="3">
        <v>645.61</v>
      </c>
      <c r="E29" s="3">
        <v>93.24</v>
      </c>
      <c r="F29" s="3">
        <v>236.72</v>
      </c>
      <c r="G29" s="3">
        <v>331.24</v>
      </c>
      <c r="H29" s="3">
        <v>395.38</v>
      </c>
      <c r="I29" s="3">
        <v>0</v>
      </c>
      <c r="J29" s="3">
        <v>130.68100000000001</v>
      </c>
    </row>
    <row r="30" spans="1:10" ht="15" x14ac:dyDescent="0.25">
      <c r="A30" s="2">
        <v>7</v>
      </c>
      <c r="B30" s="7">
        <v>3.8658253760000001</v>
      </c>
      <c r="C30" s="7">
        <v>5.1374187039192809E-3</v>
      </c>
      <c r="D30" s="3">
        <v>661.75</v>
      </c>
      <c r="E30" s="3">
        <v>95.57</v>
      </c>
      <c r="F30" s="3">
        <v>242.64</v>
      </c>
      <c r="G30" s="3">
        <v>624.59</v>
      </c>
      <c r="H30" s="3">
        <v>408.82</v>
      </c>
      <c r="I30" s="3">
        <v>0</v>
      </c>
      <c r="J30" s="3">
        <v>162.45500000000001</v>
      </c>
    </row>
    <row r="31" spans="1:10" ht="15" x14ac:dyDescent="0.25">
      <c r="A31" s="2">
        <v>8</v>
      </c>
      <c r="B31" s="7">
        <v>3.8658253760000001</v>
      </c>
      <c r="C31" s="7">
        <v>5.1374187039192809E-3</v>
      </c>
      <c r="D31" s="3">
        <v>678.29</v>
      </c>
      <c r="E31" s="3">
        <v>97.96</v>
      </c>
      <c r="F31" s="3">
        <v>248.71</v>
      </c>
      <c r="G31" s="3">
        <v>455.25</v>
      </c>
      <c r="H31" s="3">
        <v>422.72</v>
      </c>
      <c r="I31" s="3">
        <v>0</v>
      </c>
      <c r="J31" s="3">
        <v>148.02100000000002</v>
      </c>
    </row>
    <row r="32" spans="1:10" ht="15" x14ac:dyDescent="0.25">
      <c r="A32" s="2">
        <v>9</v>
      </c>
      <c r="B32" s="7">
        <v>3.8658253760000001</v>
      </c>
      <c r="C32" s="7">
        <v>5.1374187039192809E-3</v>
      </c>
      <c r="D32" s="3">
        <v>695.25</v>
      </c>
      <c r="E32" s="3">
        <v>100.41</v>
      </c>
      <c r="F32" s="3">
        <v>254.92</v>
      </c>
      <c r="G32" s="3">
        <v>343.22</v>
      </c>
      <c r="H32" s="3">
        <v>437.1</v>
      </c>
      <c r="I32" s="3">
        <v>0</v>
      </c>
      <c r="J32" s="3">
        <v>139.38</v>
      </c>
    </row>
    <row r="33" spans="1:10" ht="15" x14ac:dyDescent="0.25">
      <c r="A33" s="2">
        <v>10</v>
      </c>
      <c r="B33" s="7">
        <v>3.8658253760000001</v>
      </c>
      <c r="C33" s="7">
        <v>5.1374187039192809E-3</v>
      </c>
      <c r="D33" s="3">
        <v>712.63</v>
      </c>
      <c r="E33" s="3">
        <v>102.92</v>
      </c>
      <c r="F33" s="3">
        <v>261.3</v>
      </c>
      <c r="G33" s="3">
        <v>345.62</v>
      </c>
      <c r="H33" s="3">
        <v>451.96</v>
      </c>
      <c r="I33" s="3">
        <v>0</v>
      </c>
      <c r="J33" s="3">
        <v>142.24699999999999</v>
      </c>
    </row>
    <row r="34" spans="1:10" ht="15" x14ac:dyDescent="0.25">
      <c r="A34" s="2">
        <v>11</v>
      </c>
      <c r="B34" s="7">
        <v>3.8658253760000001</v>
      </c>
      <c r="C34" s="7">
        <v>5.1374187039192809E-3</v>
      </c>
      <c r="D34" s="3">
        <v>730.45</v>
      </c>
      <c r="E34" s="3">
        <v>105.49</v>
      </c>
      <c r="F34" s="3">
        <v>267.83</v>
      </c>
      <c r="G34" s="3">
        <v>357.48</v>
      </c>
      <c r="H34" s="3">
        <v>467.33</v>
      </c>
      <c r="I34" s="3">
        <v>0</v>
      </c>
      <c r="J34" s="3">
        <v>146.125</v>
      </c>
    </row>
    <row r="35" spans="1:10" ht="15" x14ac:dyDescent="0.25">
      <c r="A35" s="2">
        <v>12</v>
      </c>
      <c r="B35" s="7">
        <v>3.8658253760000001</v>
      </c>
      <c r="C35" s="7">
        <v>5.1374187039192809E-3</v>
      </c>
      <c r="D35" s="3">
        <v>748.71</v>
      </c>
      <c r="E35" s="3">
        <v>108.13</v>
      </c>
      <c r="F35" s="3">
        <v>274.52</v>
      </c>
      <c r="G35" s="3">
        <v>423.78</v>
      </c>
      <c r="H35" s="3">
        <v>483.21</v>
      </c>
      <c r="I35" s="3">
        <v>0</v>
      </c>
      <c r="J35" s="3">
        <v>155.51400000000001</v>
      </c>
    </row>
    <row r="36" spans="1:10" ht="15" x14ac:dyDescent="0.25">
      <c r="A36" s="2">
        <v>13</v>
      </c>
      <c r="B36" s="7">
        <v>3.8658253760000001</v>
      </c>
      <c r="C36" s="7">
        <v>5.1374187039192809E-3</v>
      </c>
      <c r="D36" s="3">
        <v>767.43</v>
      </c>
      <c r="E36" s="3">
        <v>110.83</v>
      </c>
      <c r="F36" s="3">
        <v>281.39</v>
      </c>
      <c r="G36" s="3">
        <v>478.16</v>
      </c>
      <c r="H36" s="3">
        <v>499.64</v>
      </c>
      <c r="I36" s="3">
        <v>0</v>
      </c>
      <c r="J36" s="3">
        <v>163.78100000000003</v>
      </c>
    </row>
    <row r="37" spans="1:10" ht="15" x14ac:dyDescent="0.25">
      <c r="A37" s="2">
        <v>14</v>
      </c>
      <c r="B37" s="7">
        <v>3.8658253760000001</v>
      </c>
      <c r="C37" s="7">
        <v>5.1374187039192809E-3</v>
      </c>
      <c r="D37" s="3">
        <v>786.61</v>
      </c>
      <c r="E37" s="3">
        <v>113.6</v>
      </c>
      <c r="F37" s="3">
        <v>288.42</v>
      </c>
      <c r="G37" s="3">
        <v>549.89</v>
      </c>
      <c r="H37" s="3">
        <v>516.63</v>
      </c>
      <c r="I37" s="3">
        <v>0</v>
      </c>
      <c r="J37" s="3">
        <v>173.852</v>
      </c>
    </row>
    <row r="38" spans="1:10" ht="15" x14ac:dyDescent="0.25">
      <c r="A38" s="2">
        <v>15</v>
      </c>
      <c r="B38" s="7">
        <v>3.8658253760000001</v>
      </c>
      <c r="C38" s="7">
        <v>5.1374187039192809E-3</v>
      </c>
      <c r="D38" s="3">
        <v>806.28</v>
      </c>
      <c r="E38" s="3">
        <v>116.44</v>
      </c>
      <c r="F38" s="3">
        <v>295.63</v>
      </c>
      <c r="G38" s="3">
        <v>409.86</v>
      </c>
      <c r="H38" s="3">
        <v>534.20000000000005</v>
      </c>
      <c r="I38" s="3">
        <v>0</v>
      </c>
      <c r="J38" s="3">
        <v>162.82100000000003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36.819423238316602</v>
      </c>
      <c r="C54" s="7">
        <f t="shared" ref="C54:J54" si="3">C24+NPV($F$18,C25:C53)</f>
        <v>4.8930506480292686E-2</v>
      </c>
      <c r="D54" s="3">
        <f t="shared" si="3"/>
        <v>6288.3597411523679</v>
      </c>
      <c r="E54" s="3">
        <f t="shared" si="3"/>
        <v>908.15751372344812</v>
      </c>
      <c r="F54" s="3">
        <f t="shared" si="3"/>
        <v>2305.7191337017416</v>
      </c>
      <c r="G54" s="3">
        <f t="shared" si="3"/>
        <v>3235.7883742726085</v>
      </c>
      <c r="H54" s="3">
        <f t="shared" si="3"/>
        <v>3892.0548150631475</v>
      </c>
      <c r="I54" s="3">
        <f t="shared" si="3"/>
        <v>0</v>
      </c>
      <c r="J54" s="3">
        <f t="shared" si="3"/>
        <v>1273.8024762850168</v>
      </c>
    </row>
    <row r="55" spans="1:10" x14ac:dyDescent="0.3">
      <c r="A55" s="4" t="s">
        <v>32</v>
      </c>
      <c r="B55" s="7">
        <f>B24+NPV($G$18,B25:B53)</f>
        <v>45.913230724214543</v>
      </c>
      <c r="C55" s="7">
        <f t="shared" ref="C55:J55" si="4">C24+NPV($G$18,C25:C53)</f>
        <v>6.1015557439380107E-2</v>
      </c>
      <c r="D55" s="3">
        <f t="shared" si="4"/>
        <v>7972.4719251674023</v>
      </c>
      <c r="E55" s="3">
        <f t="shared" si="4"/>
        <v>1151.3751748581292</v>
      </c>
      <c r="F55" s="3">
        <f t="shared" si="4"/>
        <v>2923.2213051849531</v>
      </c>
      <c r="G55" s="3">
        <f t="shared" si="4"/>
        <v>4196.8711367876313</v>
      </c>
      <c r="H55" s="3">
        <f t="shared" si="4"/>
        <v>4963.7966666384636</v>
      </c>
      <c r="I55" s="3">
        <f t="shared" si="4"/>
        <v>0</v>
      </c>
      <c r="J55" s="3">
        <f t="shared" si="4"/>
        <v>1624.3939541998116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53</v>
      </c>
      <c r="B4" s="1"/>
      <c r="C4" s="1"/>
    </row>
    <row r="6" spans="1:10" ht="15" x14ac:dyDescent="0.25">
      <c r="A6" s="2" t="s">
        <v>0</v>
      </c>
      <c r="B6" s="2"/>
      <c r="C6" s="3">
        <v>306.20247555641004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8800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2200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8200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24912.080280676182</v>
      </c>
      <c r="D13" s="16">
        <f>SUM(D54:G54)</f>
        <v>12010.628200157757</v>
      </c>
      <c r="E13" s="16">
        <f>SUM(D54:G54)</f>
        <v>12010.628200157757</v>
      </c>
      <c r="F13" s="41">
        <f>SUM(D54:G54)+I54+C9</f>
        <v>20210.628200157757</v>
      </c>
      <c r="G13" s="16">
        <f>SUM(D55:G55)+J55</f>
        <v>17043.574122911865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8800</v>
      </c>
      <c r="D14" s="17">
        <f>H54+C6+C8</f>
        <v>17018.282756232591</v>
      </c>
      <c r="E14" s="17">
        <f>C6+C8</f>
        <v>2506.2024755564098</v>
      </c>
      <c r="F14" s="42">
        <f>C6+C7</f>
        <v>9106.2024755564107</v>
      </c>
      <c r="G14" s="17">
        <f>C6+C7</f>
        <v>9106.2024755564107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16112.080280676182</v>
      </c>
      <c r="D15" s="18">
        <f t="shared" ref="D15:G15" si="0">D13-D14</f>
        <v>-5007.6545560748345</v>
      </c>
      <c r="E15" s="18">
        <f t="shared" si="0"/>
        <v>9504.4257246013476</v>
      </c>
      <c r="F15" s="43">
        <f t="shared" si="0"/>
        <v>11104.425724601346</v>
      </c>
      <c r="G15" s="18">
        <f t="shared" si="0"/>
        <v>7937.3716473554541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2.8309182137132027</v>
      </c>
      <c r="D16" s="19">
        <f t="shared" ref="D16:G16" si="1">IFERROR(D13/D14,0)</f>
        <v>0.70574853950873007</v>
      </c>
      <c r="E16" s="19">
        <f t="shared" si="1"/>
        <v>4.7923614780929622</v>
      </c>
      <c r="F16" s="44">
        <f t="shared" si="1"/>
        <v>2.219435407285169</v>
      </c>
      <c r="G16" s="19">
        <f t="shared" si="1"/>
        <v>1.87164453773805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44.768867332458555</v>
      </c>
      <c r="D17" s="20">
        <f t="shared" ref="D17:F17" si="2">IFERROR(D14/$B$54,0)</f>
        <v>86.578323061368636</v>
      </c>
      <c r="E17" s="20">
        <f t="shared" si="2"/>
        <v>12.749982515507286</v>
      </c>
      <c r="F17" s="45">
        <f t="shared" si="2"/>
        <v>46.326633014851204</v>
      </c>
      <c r="G17" s="20">
        <f>IFERROR(G14/$B$55,0)</f>
        <v>37.150944973262021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20.638199999999983</v>
      </c>
      <c r="C24" s="7">
        <v>0</v>
      </c>
      <c r="D24" s="3">
        <v>0</v>
      </c>
      <c r="E24" s="3">
        <v>0</v>
      </c>
      <c r="F24" s="3">
        <v>0</v>
      </c>
      <c r="G24" s="3">
        <v>840.39</v>
      </c>
      <c r="H24" s="3">
        <v>1247.28</v>
      </c>
      <c r="I24" s="3">
        <v>0</v>
      </c>
      <c r="J24" s="3">
        <v>84.039000000000001</v>
      </c>
    </row>
    <row r="25" spans="1:10" ht="15" x14ac:dyDescent="0.25">
      <c r="A25" s="2">
        <v>2</v>
      </c>
      <c r="B25" s="7">
        <v>20.638199999999983</v>
      </c>
      <c r="C25" s="7">
        <v>0</v>
      </c>
      <c r="D25" s="3">
        <v>0</v>
      </c>
      <c r="E25" s="3">
        <v>0</v>
      </c>
      <c r="F25" s="3">
        <v>0</v>
      </c>
      <c r="G25" s="3">
        <v>901.98</v>
      </c>
      <c r="H25" s="3">
        <v>1289.69</v>
      </c>
      <c r="I25" s="3">
        <v>0</v>
      </c>
      <c r="J25" s="3">
        <v>90.198000000000008</v>
      </c>
    </row>
    <row r="26" spans="1:10" ht="15" x14ac:dyDescent="0.25">
      <c r="A26" s="2">
        <v>3</v>
      </c>
      <c r="B26" s="7">
        <v>20.638199999999983</v>
      </c>
      <c r="C26" s="7">
        <v>0</v>
      </c>
      <c r="D26" s="3">
        <v>0</v>
      </c>
      <c r="E26" s="3">
        <v>0</v>
      </c>
      <c r="F26" s="3">
        <v>0</v>
      </c>
      <c r="G26" s="3">
        <v>947.2</v>
      </c>
      <c r="H26" s="3">
        <v>1333.54</v>
      </c>
      <c r="I26" s="3">
        <v>0</v>
      </c>
      <c r="J26" s="3">
        <v>94.720000000000013</v>
      </c>
    </row>
    <row r="27" spans="1:10" ht="15" x14ac:dyDescent="0.25">
      <c r="A27" s="2">
        <v>4</v>
      </c>
      <c r="B27" s="7">
        <v>20.638199999999983</v>
      </c>
      <c r="C27" s="7">
        <v>0</v>
      </c>
      <c r="D27" s="3">
        <v>0</v>
      </c>
      <c r="E27" s="3">
        <v>0</v>
      </c>
      <c r="F27" s="3">
        <v>0</v>
      </c>
      <c r="G27" s="3">
        <v>1096.95</v>
      </c>
      <c r="H27" s="3">
        <v>1378.88</v>
      </c>
      <c r="I27" s="3">
        <v>0</v>
      </c>
      <c r="J27" s="3">
        <v>109.69500000000001</v>
      </c>
    </row>
    <row r="28" spans="1:10" ht="15" x14ac:dyDescent="0.25">
      <c r="A28" s="2">
        <v>5</v>
      </c>
      <c r="B28" s="7">
        <v>20.638199999999983</v>
      </c>
      <c r="C28" s="7">
        <v>0</v>
      </c>
      <c r="D28" s="3">
        <v>0</v>
      </c>
      <c r="E28" s="3">
        <v>0</v>
      </c>
      <c r="F28" s="3">
        <v>0</v>
      </c>
      <c r="G28" s="3">
        <v>1047.08</v>
      </c>
      <c r="H28" s="3">
        <v>1425.76</v>
      </c>
      <c r="I28" s="3">
        <v>0</v>
      </c>
      <c r="J28" s="3">
        <v>104.708</v>
      </c>
    </row>
    <row r="29" spans="1:10" ht="15" x14ac:dyDescent="0.25">
      <c r="A29" s="2">
        <v>6</v>
      </c>
      <c r="B29" s="7">
        <v>20.638199999999983</v>
      </c>
      <c r="C29" s="7">
        <v>0</v>
      </c>
      <c r="D29" s="3">
        <v>0</v>
      </c>
      <c r="E29" s="3">
        <v>0</v>
      </c>
      <c r="F29" s="3">
        <v>0</v>
      </c>
      <c r="G29" s="3">
        <v>1467.33</v>
      </c>
      <c r="H29" s="3">
        <v>1474.23</v>
      </c>
      <c r="I29" s="3">
        <v>0</v>
      </c>
      <c r="J29" s="3">
        <v>146.733</v>
      </c>
    </row>
    <row r="30" spans="1:10" ht="15" x14ac:dyDescent="0.25">
      <c r="A30" s="2">
        <v>7</v>
      </c>
      <c r="B30" s="7">
        <v>20.638199999999983</v>
      </c>
      <c r="C30" s="7">
        <v>0</v>
      </c>
      <c r="D30" s="3">
        <v>0</v>
      </c>
      <c r="E30" s="3">
        <v>0</v>
      </c>
      <c r="F30" s="3">
        <v>0</v>
      </c>
      <c r="G30" s="3">
        <v>1401</v>
      </c>
      <c r="H30" s="3">
        <v>1524.36</v>
      </c>
      <c r="I30" s="3">
        <v>0</v>
      </c>
      <c r="J30" s="3">
        <v>140.1</v>
      </c>
    </row>
    <row r="31" spans="1:10" ht="15" x14ac:dyDescent="0.25">
      <c r="A31" s="2">
        <v>8</v>
      </c>
      <c r="B31" s="7">
        <v>20.638199999999983</v>
      </c>
      <c r="C31" s="7">
        <v>0</v>
      </c>
      <c r="D31" s="3">
        <v>0</v>
      </c>
      <c r="E31" s="3">
        <v>0</v>
      </c>
      <c r="F31" s="3">
        <v>0</v>
      </c>
      <c r="G31" s="3">
        <v>1391.75</v>
      </c>
      <c r="H31" s="3">
        <v>1576.19</v>
      </c>
      <c r="I31" s="3">
        <v>0</v>
      </c>
      <c r="J31" s="3">
        <v>139.17500000000001</v>
      </c>
    </row>
    <row r="32" spans="1:10" ht="15" x14ac:dyDescent="0.25">
      <c r="A32" s="2">
        <v>9</v>
      </c>
      <c r="B32" s="7">
        <v>20.638199999999983</v>
      </c>
      <c r="C32" s="7">
        <v>0</v>
      </c>
      <c r="D32" s="3">
        <v>0</v>
      </c>
      <c r="E32" s="3">
        <v>0</v>
      </c>
      <c r="F32" s="3">
        <v>0</v>
      </c>
      <c r="G32" s="3">
        <v>1460.78</v>
      </c>
      <c r="H32" s="3">
        <v>1629.78</v>
      </c>
      <c r="I32" s="3">
        <v>0</v>
      </c>
      <c r="J32" s="3">
        <v>146.078</v>
      </c>
    </row>
    <row r="33" spans="1:10" ht="15" x14ac:dyDescent="0.25">
      <c r="A33" s="2">
        <v>10</v>
      </c>
      <c r="B33" s="7">
        <v>20.638199999999983</v>
      </c>
      <c r="C33" s="7">
        <v>0</v>
      </c>
      <c r="D33" s="3">
        <v>0</v>
      </c>
      <c r="E33" s="3">
        <v>0</v>
      </c>
      <c r="F33" s="3">
        <v>0</v>
      </c>
      <c r="G33" s="3">
        <v>1522.26</v>
      </c>
      <c r="H33" s="3">
        <v>1685.19</v>
      </c>
      <c r="I33" s="3">
        <v>0</v>
      </c>
      <c r="J33" s="3">
        <v>152.226</v>
      </c>
    </row>
    <row r="34" spans="1:10" ht="15" x14ac:dyDescent="0.25">
      <c r="A34" s="2">
        <v>11</v>
      </c>
      <c r="B34" s="7">
        <v>20.638199999999983</v>
      </c>
      <c r="C34" s="7">
        <v>0</v>
      </c>
      <c r="D34" s="3">
        <v>0</v>
      </c>
      <c r="E34" s="3">
        <v>0</v>
      </c>
      <c r="F34" s="3">
        <v>0</v>
      </c>
      <c r="G34" s="3">
        <v>1484.52</v>
      </c>
      <c r="H34" s="3">
        <v>1742.49</v>
      </c>
      <c r="I34" s="3">
        <v>0</v>
      </c>
      <c r="J34" s="3">
        <v>148.452</v>
      </c>
    </row>
    <row r="35" spans="1:10" ht="15" x14ac:dyDescent="0.25">
      <c r="A35" s="2">
        <v>12</v>
      </c>
      <c r="B35" s="7">
        <v>20.638199999999983</v>
      </c>
      <c r="C35" s="7">
        <v>0</v>
      </c>
      <c r="D35" s="3">
        <v>0</v>
      </c>
      <c r="E35" s="3">
        <v>0</v>
      </c>
      <c r="F35" s="3">
        <v>0</v>
      </c>
      <c r="G35" s="3">
        <v>1675.37</v>
      </c>
      <c r="H35" s="3">
        <v>1801.73</v>
      </c>
      <c r="I35" s="3">
        <v>0</v>
      </c>
      <c r="J35" s="3">
        <v>167.53700000000001</v>
      </c>
    </row>
    <row r="36" spans="1:10" ht="15" x14ac:dyDescent="0.25">
      <c r="A36" s="2">
        <v>13</v>
      </c>
      <c r="B36" s="7">
        <v>20.638199999999983</v>
      </c>
      <c r="C36" s="7">
        <v>0</v>
      </c>
      <c r="D36" s="3">
        <v>0</v>
      </c>
      <c r="E36" s="3">
        <v>0</v>
      </c>
      <c r="F36" s="3">
        <v>0</v>
      </c>
      <c r="G36" s="3">
        <v>1584.72</v>
      </c>
      <c r="H36" s="3">
        <v>1862.99</v>
      </c>
      <c r="I36" s="3">
        <v>0</v>
      </c>
      <c r="J36" s="3">
        <v>158.47200000000001</v>
      </c>
    </row>
    <row r="37" spans="1:10" ht="15" x14ac:dyDescent="0.25">
      <c r="A37" s="2">
        <v>14</v>
      </c>
      <c r="B37" s="7">
        <v>20.638199999999983</v>
      </c>
      <c r="C37" s="7">
        <v>0</v>
      </c>
      <c r="D37" s="3">
        <v>0</v>
      </c>
      <c r="E37" s="3">
        <v>0</v>
      </c>
      <c r="F37" s="3">
        <v>0</v>
      </c>
      <c r="G37" s="3">
        <v>1644.64</v>
      </c>
      <c r="H37" s="3">
        <v>1926.33</v>
      </c>
      <c r="I37" s="3">
        <v>0</v>
      </c>
      <c r="J37" s="3">
        <v>164.46400000000003</v>
      </c>
    </row>
    <row r="38" spans="1:10" ht="15" x14ac:dyDescent="0.25">
      <c r="A38" s="2">
        <v>15</v>
      </c>
      <c r="B38" s="7">
        <v>20.638199999999983</v>
      </c>
      <c r="C38" s="7">
        <v>0</v>
      </c>
      <c r="D38" s="3">
        <v>0</v>
      </c>
      <c r="E38" s="3">
        <v>0</v>
      </c>
      <c r="F38" s="3">
        <v>0</v>
      </c>
      <c r="G38" s="3">
        <v>1725.56</v>
      </c>
      <c r="H38" s="3">
        <v>1991.83</v>
      </c>
      <c r="I38" s="3">
        <v>0</v>
      </c>
      <c r="J38" s="3">
        <v>172.55600000000001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196.5651695998969</v>
      </c>
      <c r="C54" s="7">
        <f t="shared" ref="C54:J54" si="3">C24+NPV($F$18,C25:C53)</f>
        <v>0</v>
      </c>
      <c r="D54" s="3">
        <f t="shared" si="3"/>
        <v>0</v>
      </c>
      <c r="E54" s="3">
        <f t="shared" si="3"/>
        <v>0</v>
      </c>
      <c r="F54" s="3">
        <f t="shared" si="3"/>
        <v>0</v>
      </c>
      <c r="G54" s="3">
        <f t="shared" si="3"/>
        <v>12010.628200157757</v>
      </c>
      <c r="H54" s="3">
        <f t="shared" si="3"/>
        <v>14512.080280676182</v>
      </c>
      <c r="I54" s="3">
        <f t="shared" si="3"/>
        <v>0</v>
      </c>
      <c r="J54" s="3">
        <f t="shared" si="3"/>
        <v>1201.0628200157755</v>
      </c>
    </row>
    <row r="55" spans="1:10" x14ac:dyDescent="0.3">
      <c r="A55" s="4" t="s">
        <v>32</v>
      </c>
      <c r="B55" s="7">
        <f>B24+NPV($G$18,B25:B53)</f>
        <v>245.11361641299442</v>
      </c>
      <c r="C55" s="7">
        <f t="shared" ref="C55:J55" si="4">C24+NPV($G$18,C25:C53)</f>
        <v>0</v>
      </c>
      <c r="D55" s="3">
        <f t="shared" si="4"/>
        <v>0</v>
      </c>
      <c r="E55" s="3">
        <f t="shared" si="4"/>
        <v>0</v>
      </c>
      <c r="F55" s="3">
        <f t="shared" si="4"/>
        <v>0</v>
      </c>
      <c r="G55" s="3">
        <f t="shared" si="4"/>
        <v>15494.158293556242</v>
      </c>
      <c r="H55" s="3">
        <f t="shared" si="4"/>
        <v>18508.222855100266</v>
      </c>
      <c r="I55" s="3">
        <f t="shared" si="4"/>
        <v>0</v>
      </c>
      <c r="J55" s="3">
        <f t="shared" si="4"/>
        <v>1549.4158293556243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52</v>
      </c>
      <c r="B4" s="1"/>
      <c r="C4" s="1"/>
    </row>
    <row r="6" spans="1:10" ht="15" x14ac:dyDescent="0.25">
      <c r="A6" s="2" t="s">
        <v>0</v>
      </c>
      <c r="B6" s="2"/>
      <c r="C6" s="3">
        <v>0.15420953815924923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100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40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46.980904425356158</v>
      </c>
      <c r="D13" s="16">
        <f>SUM(D54:G54)</f>
        <v>23.096915131971592</v>
      </c>
      <c r="E13" s="16">
        <f>SUM(D54:G54)</f>
        <v>23.096915131971592</v>
      </c>
      <c r="F13" s="41">
        <f>SUM(D54:G54)+I54+C9</f>
        <v>23.096915131971592</v>
      </c>
      <c r="G13" s="16">
        <f>SUM(D55:G55)+J55</f>
        <v>29.378995813556241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100</v>
      </c>
      <c r="D14" s="17">
        <f>H54+C6+C8</f>
        <v>47.135113963515401</v>
      </c>
      <c r="E14" s="17">
        <f>C6+C8</f>
        <v>40.15420953815925</v>
      </c>
      <c r="F14" s="42">
        <f>C6+C7</f>
        <v>100.15420953815925</v>
      </c>
      <c r="G14" s="17">
        <f>C6+C7</f>
        <v>100.15420953815925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-53.019095574643842</v>
      </c>
      <c r="D15" s="18">
        <f t="shared" ref="D15:G15" si="0">D13-D14</f>
        <v>-24.038198831543809</v>
      </c>
      <c r="E15" s="18">
        <f t="shared" si="0"/>
        <v>-17.057294406187658</v>
      </c>
      <c r="F15" s="43">
        <f t="shared" si="0"/>
        <v>-77.057294406187651</v>
      </c>
      <c r="G15" s="18">
        <f t="shared" si="0"/>
        <v>-70.775213724603006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0.46980904425356157</v>
      </c>
      <c r="D16" s="19">
        <f t="shared" ref="D16:G16" si="1">IFERROR(D13/D14,0)</f>
        <v>0.49001504801387757</v>
      </c>
      <c r="E16" s="19">
        <f t="shared" si="1"/>
        <v>0.5752053246129073</v>
      </c>
      <c r="F16" s="44">
        <f t="shared" si="1"/>
        <v>0.23061352327054763</v>
      </c>
      <c r="G16" s="19">
        <f t="shared" si="1"/>
        <v>0.29333760357184685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1399.8307837619711</v>
      </c>
      <c r="D17" s="20">
        <f t="shared" ref="D17:F17" si="2">IFERROR(D14/$B$54,0)</f>
        <v>659.81183522257595</v>
      </c>
      <c r="E17" s="20">
        <f t="shared" si="2"/>
        <v>562.09098609143882</v>
      </c>
      <c r="F17" s="45">
        <f t="shared" si="2"/>
        <v>1401.9894563486214</v>
      </c>
      <c r="G17" s="20">
        <f>IFERROR(G14/$B$55,0)</f>
        <v>1226.4519760018122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1.03938E-2</v>
      </c>
      <c r="C24" s="7">
        <v>1.06E-5</v>
      </c>
      <c r="D24" s="3">
        <v>1.53</v>
      </c>
      <c r="E24" s="3">
        <v>0.22</v>
      </c>
      <c r="F24" s="3">
        <v>0.56000000000000005</v>
      </c>
      <c r="G24" s="3">
        <v>0.52</v>
      </c>
      <c r="H24" s="3">
        <v>0.9</v>
      </c>
      <c r="I24" s="3">
        <v>0</v>
      </c>
      <c r="J24" s="3">
        <v>0.28300000000000003</v>
      </c>
    </row>
    <row r="25" spans="1:10" ht="15" x14ac:dyDescent="0.25">
      <c r="A25" s="2">
        <v>2</v>
      </c>
      <c r="B25" s="7">
        <v>1.03938E-2</v>
      </c>
      <c r="C25" s="7">
        <v>1.06E-5</v>
      </c>
      <c r="D25" s="3">
        <v>1.57</v>
      </c>
      <c r="E25" s="3">
        <v>0.23</v>
      </c>
      <c r="F25" s="3">
        <v>0.57999999999999996</v>
      </c>
      <c r="G25" s="3">
        <v>0.61</v>
      </c>
      <c r="H25" s="3">
        <v>0.93</v>
      </c>
      <c r="I25" s="3">
        <v>0</v>
      </c>
      <c r="J25" s="3">
        <v>0.29899999999999999</v>
      </c>
    </row>
    <row r="26" spans="1:10" ht="15" x14ac:dyDescent="0.25">
      <c r="A26" s="2">
        <v>3</v>
      </c>
      <c r="B26" s="7">
        <v>1.03938E-2</v>
      </c>
      <c r="C26" s="7">
        <v>1.06E-5</v>
      </c>
      <c r="D26" s="3">
        <v>1.61</v>
      </c>
      <c r="E26" s="3">
        <v>0.23</v>
      </c>
      <c r="F26" s="3">
        <v>0.59</v>
      </c>
      <c r="G26" s="3">
        <v>0.64</v>
      </c>
      <c r="H26" s="3">
        <v>0.96</v>
      </c>
      <c r="I26" s="3">
        <v>0</v>
      </c>
      <c r="J26" s="3">
        <v>0.30700000000000005</v>
      </c>
    </row>
    <row r="27" spans="1:10" ht="15" x14ac:dyDescent="0.25">
      <c r="A27" s="2">
        <v>4</v>
      </c>
      <c r="B27" s="7">
        <v>1.03938E-2</v>
      </c>
      <c r="C27" s="7">
        <v>1.06E-5</v>
      </c>
      <c r="D27" s="3">
        <v>1.65</v>
      </c>
      <c r="E27" s="3">
        <v>0.24</v>
      </c>
      <c r="F27" s="3">
        <v>0.61</v>
      </c>
      <c r="G27" s="3">
        <v>0.66</v>
      </c>
      <c r="H27" s="3">
        <v>0.99</v>
      </c>
      <c r="I27" s="3">
        <v>0</v>
      </c>
      <c r="J27" s="3">
        <v>0.31600000000000006</v>
      </c>
    </row>
    <row r="28" spans="1:10" ht="15" x14ac:dyDescent="0.25">
      <c r="A28" s="2">
        <v>5</v>
      </c>
      <c r="B28" s="7">
        <v>1.03938E-2</v>
      </c>
      <c r="C28" s="7">
        <v>1.06E-5</v>
      </c>
      <c r="D28" s="3">
        <v>1.69</v>
      </c>
      <c r="E28" s="3">
        <v>0.24</v>
      </c>
      <c r="F28" s="3">
        <v>0.62</v>
      </c>
      <c r="G28" s="3">
        <v>0.72</v>
      </c>
      <c r="H28" s="3">
        <v>1.03</v>
      </c>
      <c r="I28" s="3">
        <v>0</v>
      </c>
      <c r="J28" s="3">
        <v>0.32699999999999996</v>
      </c>
    </row>
    <row r="29" spans="1:10" ht="15" x14ac:dyDescent="0.25">
      <c r="A29" s="2">
        <v>6</v>
      </c>
      <c r="B29" s="7">
        <v>1.03938E-2</v>
      </c>
      <c r="C29" s="7">
        <v>1.06E-5</v>
      </c>
      <c r="D29" s="3">
        <v>1.74</v>
      </c>
      <c r="E29" s="3">
        <v>0.25</v>
      </c>
      <c r="F29" s="3">
        <v>0.64</v>
      </c>
      <c r="G29" s="3">
        <v>0.89</v>
      </c>
      <c r="H29" s="3">
        <v>1.06</v>
      </c>
      <c r="I29" s="3">
        <v>0</v>
      </c>
      <c r="J29" s="3">
        <v>0.35200000000000004</v>
      </c>
    </row>
    <row r="30" spans="1:10" ht="15" x14ac:dyDescent="0.25">
      <c r="A30" s="2">
        <v>7</v>
      </c>
      <c r="B30" s="7">
        <v>1.03938E-2</v>
      </c>
      <c r="C30" s="7">
        <v>1.06E-5</v>
      </c>
      <c r="D30" s="3">
        <v>1.78</v>
      </c>
      <c r="E30" s="3">
        <v>0.26</v>
      </c>
      <c r="F30" s="3">
        <v>0.65</v>
      </c>
      <c r="G30" s="3">
        <v>1.68</v>
      </c>
      <c r="H30" s="3">
        <v>1.1000000000000001</v>
      </c>
      <c r="I30" s="3">
        <v>0</v>
      </c>
      <c r="J30" s="3">
        <v>0.43700000000000006</v>
      </c>
    </row>
    <row r="31" spans="1:10" ht="15" x14ac:dyDescent="0.25">
      <c r="A31" s="2">
        <v>8</v>
      </c>
      <c r="B31" s="7">
        <v>1.03938E-2</v>
      </c>
      <c r="C31" s="7">
        <v>1.06E-5</v>
      </c>
      <c r="D31" s="3">
        <v>1.82</v>
      </c>
      <c r="E31" s="3">
        <v>0.26</v>
      </c>
      <c r="F31" s="3">
        <v>0.67</v>
      </c>
      <c r="G31" s="3">
        <v>1.22</v>
      </c>
      <c r="H31" s="3">
        <v>1.1399999999999999</v>
      </c>
      <c r="I31" s="3">
        <v>0</v>
      </c>
      <c r="J31" s="3">
        <v>0.39700000000000002</v>
      </c>
    </row>
    <row r="32" spans="1:10" ht="15" x14ac:dyDescent="0.25">
      <c r="A32" s="2">
        <v>9</v>
      </c>
      <c r="B32" s="7">
        <v>1.03938E-2</v>
      </c>
      <c r="C32" s="7">
        <v>1.06E-5</v>
      </c>
      <c r="D32" s="3">
        <v>1.87</v>
      </c>
      <c r="E32" s="3">
        <v>0.27</v>
      </c>
      <c r="F32" s="3">
        <v>0.69</v>
      </c>
      <c r="G32" s="3">
        <v>0.92</v>
      </c>
      <c r="H32" s="3">
        <v>1.18</v>
      </c>
      <c r="I32" s="3">
        <v>0</v>
      </c>
      <c r="J32" s="3">
        <v>0.375</v>
      </c>
    </row>
    <row r="33" spans="1:10" ht="15" x14ac:dyDescent="0.25">
      <c r="A33" s="2">
        <v>10</v>
      </c>
      <c r="B33" s="7">
        <v>0</v>
      </c>
      <c r="C33" s="7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5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7.1437205953747709E-2</v>
      </c>
      <c r="C54" s="7">
        <f t="shared" ref="C54:J54" si="3">C24+NPV($F$18,C25:C53)</f>
        <v>7.2854430825080896E-5</v>
      </c>
      <c r="D54" s="3">
        <f t="shared" si="3"/>
        <v>11.515848059498767</v>
      </c>
      <c r="E54" s="3">
        <f t="shared" si="3"/>
        <v>1.6605787166966033</v>
      </c>
      <c r="F54" s="3">
        <f t="shared" si="3"/>
        <v>4.2332254569530168</v>
      </c>
      <c r="G54" s="3">
        <f t="shared" si="3"/>
        <v>5.6872628988232083</v>
      </c>
      <c r="H54" s="3">
        <f t="shared" si="3"/>
        <v>6.9809044253561545</v>
      </c>
      <c r="I54" s="3">
        <f t="shared" si="3"/>
        <v>0</v>
      </c>
      <c r="J54" s="3">
        <f t="shared" si="3"/>
        <v>2.3096915131971594</v>
      </c>
    </row>
    <row r="55" spans="1:10" x14ac:dyDescent="0.3">
      <c r="A55" s="4" t="s">
        <v>32</v>
      </c>
      <c r="B55" s="7">
        <f>B24+NPV($G$18,B25:B53)</f>
        <v>8.1661745830976795E-2</v>
      </c>
      <c r="C55" s="7">
        <f t="shared" ref="C55:J55" si="4">C24+NPV($G$18,C25:C53)</f>
        <v>8.3281812793045289E-5</v>
      </c>
      <c r="D55" s="3">
        <f t="shared" si="4"/>
        <v>13.24422985227759</v>
      </c>
      <c r="E55" s="3">
        <f t="shared" si="4"/>
        <v>1.9095874650527709</v>
      </c>
      <c r="F55" s="3">
        <f t="shared" si="4"/>
        <v>4.8687631809723992</v>
      </c>
      <c r="G55" s="3">
        <f t="shared" si="4"/>
        <v>6.6855975140210955</v>
      </c>
      <c r="H55" s="3">
        <f t="shared" si="4"/>
        <v>8.0460578435644745</v>
      </c>
      <c r="I55" s="3">
        <f t="shared" si="4"/>
        <v>0</v>
      </c>
      <c r="J55" s="3">
        <f t="shared" si="4"/>
        <v>2.6708178012323858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57</v>
      </c>
      <c r="B4" s="1"/>
      <c r="C4" s="1"/>
    </row>
    <row r="6" spans="1:10" ht="15" x14ac:dyDescent="0.25">
      <c r="A6" s="2" t="s">
        <v>0</v>
      </c>
      <c r="B6" s="2"/>
      <c r="C6" s="3">
        <v>7.2481331679347232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5.61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5.61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94.328930344248278</v>
      </c>
      <c r="D13" s="16">
        <f>SUM(D54:G54)</f>
        <v>28.624314661408967</v>
      </c>
      <c r="E13" s="16">
        <f>SUM(D54:G54)</f>
        <v>28.624314661408967</v>
      </c>
      <c r="F13" s="41">
        <f>SUM(D54:G54)+I54+C9</f>
        <v>83.441343407977541</v>
      </c>
      <c r="G13" s="16">
        <f>SUM(D55:G55)+J55</f>
        <v>37.209650466546847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5.61</v>
      </c>
      <c r="D14" s="17">
        <f>H54+C6+C8</f>
        <v>46.760034765614435</v>
      </c>
      <c r="E14" s="17">
        <f>C6+C8</f>
        <v>12.858133167934724</v>
      </c>
      <c r="F14" s="42">
        <f>C6+C7</f>
        <v>12.858133167934724</v>
      </c>
      <c r="G14" s="17">
        <f>C6+C7</f>
        <v>12.858133167934724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88.718930344248278</v>
      </c>
      <c r="D15" s="18">
        <f t="shared" ref="D15:G15" si="0">D13-D14</f>
        <v>-18.135720104205468</v>
      </c>
      <c r="E15" s="18">
        <f t="shared" si="0"/>
        <v>15.766181493474242</v>
      </c>
      <c r="F15" s="43">
        <f t="shared" si="0"/>
        <v>70.583210240042817</v>
      </c>
      <c r="G15" s="18">
        <f t="shared" si="0"/>
        <v>24.351517298612123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16.814426086318765</v>
      </c>
      <c r="D16" s="19">
        <f t="shared" ref="D16:G16" si="1">IFERROR(D13/D14,0)</f>
        <v>0.61215340845850286</v>
      </c>
      <c r="E16" s="19">
        <f t="shared" si="1"/>
        <v>2.2261641163268968</v>
      </c>
      <c r="F16" s="44">
        <f t="shared" si="1"/>
        <v>6.489382425752237</v>
      </c>
      <c r="G16" s="19">
        <f t="shared" si="1"/>
        <v>2.8938610279242791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16.273451008880112</v>
      </c>
      <c r="D17" s="20">
        <f t="shared" ref="D17:F17" si="2">IFERROR(D14/$B$54,0)</f>
        <v>135.64120052259489</v>
      </c>
      <c r="E17" s="20">
        <f t="shared" si="2"/>
        <v>37.298787909811438</v>
      </c>
      <c r="F17" s="45">
        <f t="shared" si="2"/>
        <v>37.298787909811438</v>
      </c>
      <c r="G17" s="20">
        <f>IFERROR(G14/$B$55,0)</f>
        <v>32.134110703990451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4.6600000000000003E-2</v>
      </c>
      <c r="C24" s="7">
        <v>5.5638894500537051E-6</v>
      </c>
      <c r="D24" s="3">
        <v>0.62</v>
      </c>
      <c r="E24" s="3">
        <v>0.09</v>
      </c>
      <c r="F24" s="3">
        <v>0.23</v>
      </c>
      <c r="G24" s="3">
        <v>2.0499999999999998</v>
      </c>
      <c r="H24" s="3">
        <v>4</v>
      </c>
      <c r="I24" s="3">
        <v>7.41</v>
      </c>
      <c r="J24" s="3">
        <v>0.29899999999999999</v>
      </c>
    </row>
    <row r="25" spans="1:10" ht="15" x14ac:dyDescent="0.25">
      <c r="A25" s="2">
        <v>2</v>
      </c>
      <c r="B25" s="7">
        <v>4.6600000000000003E-2</v>
      </c>
      <c r="C25" s="7">
        <v>5.5638894500537051E-6</v>
      </c>
      <c r="D25" s="3">
        <v>0.63</v>
      </c>
      <c r="E25" s="3">
        <v>0.09</v>
      </c>
      <c r="F25" s="3">
        <v>0.23</v>
      </c>
      <c r="G25" s="3">
        <v>2.14</v>
      </c>
      <c r="H25" s="3">
        <v>4.1399999999999997</v>
      </c>
      <c r="I25" s="3">
        <v>7.41</v>
      </c>
      <c r="J25" s="3">
        <v>0.309</v>
      </c>
    </row>
    <row r="26" spans="1:10" ht="15" x14ac:dyDescent="0.25">
      <c r="A26" s="2">
        <v>3</v>
      </c>
      <c r="B26" s="7">
        <v>4.6600000000000003E-2</v>
      </c>
      <c r="C26" s="7">
        <v>5.5638894500537051E-6</v>
      </c>
      <c r="D26" s="3">
        <v>0.65</v>
      </c>
      <c r="E26" s="3">
        <v>0.09</v>
      </c>
      <c r="F26" s="3">
        <v>0.24</v>
      </c>
      <c r="G26" s="3">
        <v>2.2999999999999998</v>
      </c>
      <c r="H26" s="3">
        <v>4.28</v>
      </c>
      <c r="I26" s="3">
        <v>7.41</v>
      </c>
      <c r="J26" s="3">
        <v>0.32800000000000001</v>
      </c>
    </row>
    <row r="27" spans="1:10" ht="15" x14ac:dyDescent="0.25">
      <c r="A27" s="2">
        <v>4</v>
      </c>
      <c r="B27" s="7">
        <v>4.6600000000000003E-2</v>
      </c>
      <c r="C27" s="7">
        <v>5.5638894500537051E-6</v>
      </c>
      <c r="D27" s="3">
        <v>0.67</v>
      </c>
      <c r="E27" s="3">
        <v>0.1</v>
      </c>
      <c r="F27" s="3">
        <v>0.24</v>
      </c>
      <c r="G27" s="3">
        <v>2.6</v>
      </c>
      <c r="H27" s="3">
        <v>4.42</v>
      </c>
      <c r="I27" s="3">
        <v>7.41</v>
      </c>
      <c r="J27" s="3">
        <v>0.36100000000000004</v>
      </c>
    </row>
    <row r="28" spans="1:10" ht="15" x14ac:dyDescent="0.25">
      <c r="A28" s="2">
        <v>5</v>
      </c>
      <c r="B28" s="7">
        <v>4.6600000000000003E-2</v>
      </c>
      <c r="C28" s="7">
        <v>5.5638894500537051E-6</v>
      </c>
      <c r="D28" s="3">
        <v>0.68</v>
      </c>
      <c r="E28" s="3">
        <v>0.1</v>
      </c>
      <c r="F28" s="3">
        <v>0.25</v>
      </c>
      <c r="G28" s="3">
        <v>2.52</v>
      </c>
      <c r="H28" s="3">
        <v>4.58</v>
      </c>
      <c r="I28" s="3">
        <v>7.41</v>
      </c>
      <c r="J28" s="3">
        <v>0.35499999999999998</v>
      </c>
    </row>
    <row r="29" spans="1:10" ht="15" x14ac:dyDescent="0.25">
      <c r="A29" s="2">
        <v>6</v>
      </c>
      <c r="B29" s="7">
        <v>4.6600000000000003E-2</v>
      </c>
      <c r="C29" s="7">
        <v>5.5638894500537051E-6</v>
      </c>
      <c r="D29" s="3">
        <v>0.7</v>
      </c>
      <c r="E29" s="3">
        <v>0.1</v>
      </c>
      <c r="F29" s="3">
        <v>0.26</v>
      </c>
      <c r="G29" s="3">
        <v>3.5</v>
      </c>
      <c r="H29" s="3">
        <v>4.7300000000000004</v>
      </c>
      <c r="I29" s="3">
        <v>7.41</v>
      </c>
      <c r="J29" s="3">
        <v>0.45600000000000007</v>
      </c>
    </row>
    <row r="30" spans="1:10" ht="15" x14ac:dyDescent="0.25">
      <c r="A30" s="2">
        <v>7</v>
      </c>
      <c r="B30" s="7">
        <v>4.6600000000000003E-2</v>
      </c>
      <c r="C30" s="7">
        <v>5.5638894500537051E-6</v>
      </c>
      <c r="D30" s="3">
        <v>0.72</v>
      </c>
      <c r="E30" s="3">
        <v>0.1</v>
      </c>
      <c r="F30" s="3">
        <v>0.26</v>
      </c>
      <c r="G30" s="3">
        <v>3.92</v>
      </c>
      <c r="H30" s="3">
        <v>4.8899999999999997</v>
      </c>
      <c r="I30" s="3">
        <v>7.41</v>
      </c>
      <c r="J30" s="3">
        <v>0.5</v>
      </c>
    </row>
    <row r="31" spans="1:10" ht="15" x14ac:dyDescent="0.25">
      <c r="A31" s="2">
        <v>8</v>
      </c>
      <c r="B31" s="7">
        <v>4.6600000000000003E-2</v>
      </c>
      <c r="C31" s="7">
        <v>5.5638894500537051E-6</v>
      </c>
      <c r="D31" s="3">
        <v>0.73</v>
      </c>
      <c r="E31" s="3">
        <v>0.11</v>
      </c>
      <c r="F31" s="3">
        <v>0.27</v>
      </c>
      <c r="G31" s="3">
        <v>3.69</v>
      </c>
      <c r="H31" s="3">
        <v>5.0599999999999996</v>
      </c>
      <c r="I31" s="3">
        <v>7.41</v>
      </c>
      <c r="J31" s="3">
        <v>0.48</v>
      </c>
    </row>
    <row r="32" spans="1:10" ht="15" x14ac:dyDescent="0.25">
      <c r="A32" s="2">
        <v>9</v>
      </c>
      <c r="B32" s="7">
        <v>4.6600000000000003E-2</v>
      </c>
      <c r="C32" s="7">
        <v>5.5638894500537051E-6</v>
      </c>
      <c r="D32" s="3">
        <v>0.75</v>
      </c>
      <c r="E32" s="3">
        <v>0.11</v>
      </c>
      <c r="F32" s="3">
        <v>0.28000000000000003</v>
      </c>
      <c r="G32" s="3">
        <v>3.41</v>
      </c>
      <c r="H32" s="3">
        <v>5.23</v>
      </c>
      <c r="I32" s="3">
        <v>7.41</v>
      </c>
      <c r="J32" s="3">
        <v>0.45500000000000007</v>
      </c>
    </row>
    <row r="33" spans="1:10" ht="15" x14ac:dyDescent="0.25">
      <c r="A33" s="2">
        <v>10</v>
      </c>
      <c r="B33" s="7">
        <v>4.6600000000000003E-2</v>
      </c>
      <c r="C33" s="7">
        <v>5.5638894500537051E-6</v>
      </c>
      <c r="D33" s="3">
        <v>0.77</v>
      </c>
      <c r="E33" s="3">
        <v>0.11</v>
      </c>
      <c r="F33" s="3">
        <v>0.28000000000000003</v>
      </c>
      <c r="G33" s="3">
        <v>3.47</v>
      </c>
      <c r="H33" s="3">
        <v>5.41</v>
      </c>
      <c r="I33" s="3">
        <v>7.41</v>
      </c>
      <c r="J33" s="3">
        <v>0.46300000000000008</v>
      </c>
    </row>
    <row r="34" spans="1:10" ht="15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0.34473327119974306</v>
      </c>
      <c r="C54" s="7">
        <f t="shared" ref="C54:J54" si="3">C24+NPV($F$18,C25:C53)</f>
        <v>4.1160038856453928E-5</v>
      </c>
      <c r="D54" s="3">
        <f t="shared" si="3"/>
        <v>5.0467862608518788</v>
      </c>
      <c r="E54" s="3">
        <f t="shared" si="3"/>
        <v>0.72873588840450088</v>
      </c>
      <c r="F54" s="3">
        <f t="shared" si="3"/>
        <v>1.8523326330310657</v>
      </c>
      <c r="G54" s="3">
        <f t="shared" si="3"/>
        <v>20.996459879121524</v>
      </c>
      <c r="H54" s="3">
        <f t="shared" si="3"/>
        <v>33.901901597679711</v>
      </c>
      <c r="I54" s="3">
        <f t="shared" si="3"/>
        <v>54.817028746568567</v>
      </c>
      <c r="J54" s="3">
        <f t="shared" si="3"/>
        <v>2.8624314661408969</v>
      </c>
    </row>
    <row r="55" spans="1:10" x14ac:dyDescent="0.3">
      <c r="A55" s="4" t="s">
        <v>32</v>
      </c>
      <c r="B55" s="7">
        <f>B24+NPV($G$18,B25:B53)</f>
        <v>0.40013969225350265</v>
      </c>
      <c r="C55" s="7">
        <f t="shared" ref="C55:J55" si="4">C24+NPV($G$18,C25:C53)</f>
        <v>4.7775386529549344E-5</v>
      </c>
      <c r="D55" s="3">
        <f t="shared" si="4"/>
        <v>5.9006538886836513</v>
      </c>
      <c r="E55" s="3">
        <f t="shared" si="4"/>
        <v>0.85237455163053233</v>
      </c>
      <c r="F55" s="3">
        <f t="shared" si="4"/>
        <v>2.1657643349719398</v>
      </c>
      <c r="G55" s="3">
        <f t="shared" si="4"/>
        <v>24.908162194301919</v>
      </c>
      <c r="H55" s="3">
        <f t="shared" si="4"/>
        <v>39.74852205339392</v>
      </c>
      <c r="I55" s="3">
        <f t="shared" si="4"/>
        <v>63.627363081511902</v>
      </c>
      <c r="J55" s="3">
        <f t="shared" si="4"/>
        <v>3.3826954969588039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zoomScale="80" zoomScaleNormal="80" workbookViewId="0"/>
  </sheetViews>
  <sheetFormatPr defaultRowHeight="14.4" x14ac:dyDescent="0.3"/>
  <cols>
    <col min="1" max="1" width="11.33203125" customWidth="1"/>
    <col min="2" max="2" width="15.109375" customWidth="1"/>
    <col min="3" max="3" width="15.88671875" customWidth="1"/>
    <col min="4" max="7" width="15.109375" customWidth="1"/>
    <col min="8" max="9" width="15.88671875" customWidth="1"/>
    <col min="10" max="10" width="16" customWidth="1"/>
  </cols>
  <sheetData>
    <row r="1" spans="1:10" ht="18" x14ac:dyDescent="0.25">
      <c r="A1" s="10" t="s">
        <v>34</v>
      </c>
      <c r="B1" s="1"/>
      <c r="C1" s="1"/>
    </row>
    <row r="2" spans="1:10" ht="18" x14ac:dyDescent="0.25">
      <c r="A2" s="10" t="s">
        <v>35</v>
      </c>
      <c r="B2" s="1"/>
      <c r="C2" s="1"/>
    </row>
    <row r="3" spans="1:10" ht="18" x14ac:dyDescent="0.25">
      <c r="A3" s="10" t="s">
        <v>36</v>
      </c>
      <c r="B3" s="1"/>
      <c r="C3" s="1"/>
    </row>
    <row r="4" spans="1:10" ht="18" x14ac:dyDescent="0.25">
      <c r="A4" s="10" t="s">
        <v>58</v>
      </c>
      <c r="B4" s="1"/>
      <c r="C4" s="1"/>
    </row>
    <row r="6" spans="1:10" ht="15" x14ac:dyDescent="0.25">
      <c r="A6" s="2" t="s">
        <v>0</v>
      </c>
      <c r="B6" s="2"/>
      <c r="C6" s="3">
        <v>103.64985969485022</v>
      </c>
      <c r="D6" s="2"/>
      <c r="E6" s="2"/>
      <c r="F6" s="2"/>
      <c r="G6" s="2"/>
      <c r="H6" s="2"/>
      <c r="I6" s="2"/>
      <c r="J6" s="2"/>
    </row>
    <row r="7" spans="1:10" ht="15" x14ac:dyDescent="0.25">
      <c r="A7" s="2" t="s">
        <v>1</v>
      </c>
      <c r="B7" s="2"/>
      <c r="C7" s="3">
        <v>27.54</v>
      </c>
      <c r="D7" s="2"/>
      <c r="E7" s="2"/>
      <c r="F7" s="2"/>
      <c r="G7" s="2"/>
      <c r="H7" s="2"/>
      <c r="I7" s="2"/>
      <c r="J7" s="2"/>
    </row>
    <row r="8" spans="1:10" ht="15" x14ac:dyDescent="0.25">
      <c r="A8" s="2" t="s">
        <v>2</v>
      </c>
      <c r="B8" s="2"/>
      <c r="C8" s="3">
        <v>27.54</v>
      </c>
      <c r="D8" s="2"/>
      <c r="E8" s="2"/>
      <c r="F8" s="2"/>
      <c r="G8" s="2"/>
      <c r="H8" s="2"/>
      <c r="I8" s="2"/>
      <c r="J8" s="2"/>
    </row>
    <row r="9" spans="1:10" ht="15" x14ac:dyDescent="0.25">
      <c r="A9" s="14" t="s">
        <v>45</v>
      </c>
      <c r="B9" s="14"/>
      <c r="C9" s="15">
        <v>0</v>
      </c>
      <c r="D9" s="2"/>
      <c r="E9" s="2"/>
      <c r="F9" s="2"/>
      <c r="G9" s="2"/>
      <c r="H9" s="2"/>
      <c r="I9" s="2"/>
      <c r="J9" s="2"/>
    </row>
    <row r="10" spans="1:10" ht="15" x14ac:dyDescent="0.25">
      <c r="A10" s="2"/>
      <c r="B10" s="2"/>
      <c r="C10" s="3"/>
      <c r="D10" s="2"/>
      <c r="E10" s="2"/>
      <c r="F10" s="2"/>
      <c r="G10" s="2"/>
      <c r="H10" s="2"/>
      <c r="I10" s="2"/>
      <c r="J10" s="2"/>
    </row>
    <row r="11" spans="1:10" ht="15" x14ac:dyDescent="0.25">
      <c r="A11" s="2"/>
      <c r="B11" s="2"/>
      <c r="C11" s="4"/>
      <c r="D11" s="4" t="s">
        <v>3</v>
      </c>
      <c r="E11" s="4"/>
      <c r="F11" s="39" t="s">
        <v>4</v>
      </c>
      <c r="G11" s="4"/>
      <c r="H11" s="2"/>
      <c r="I11" s="2"/>
      <c r="J11" s="2"/>
    </row>
    <row r="12" spans="1:10" ht="15" x14ac:dyDescent="0.25">
      <c r="A12" s="5" t="s">
        <v>5</v>
      </c>
      <c r="B12" s="5"/>
      <c r="C12" s="6" t="s">
        <v>6</v>
      </c>
      <c r="D12" s="6" t="s">
        <v>7</v>
      </c>
      <c r="E12" s="6" t="s">
        <v>8</v>
      </c>
      <c r="F12" s="40" t="s">
        <v>9</v>
      </c>
      <c r="G12" s="6" t="s">
        <v>10</v>
      </c>
      <c r="H12" s="2"/>
      <c r="I12" s="2"/>
      <c r="J12" s="2"/>
    </row>
    <row r="13" spans="1:10" ht="15" x14ac:dyDescent="0.25">
      <c r="A13" s="2" t="s">
        <v>11</v>
      </c>
      <c r="B13" s="2"/>
      <c r="C13" s="16">
        <f>H54+I54+C8+C9</f>
        <v>1296.420347693612</v>
      </c>
      <c r="D13" s="16">
        <f>SUM(D54:G54)</f>
        <v>409.34855494445378</v>
      </c>
      <c r="E13" s="16">
        <f>SUM(D54:G54)</f>
        <v>409.34855494445378</v>
      </c>
      <c r="F13" s="41">
        <f>SUM(D54:G54)+I54+C9</f>
        <v>1193.4318041818092</v>
      </c>
      <c r="G13" s="16">
        <f>SUM(D55:G55)+J55</f>
        <v>532.16997518780806</v>
      </c>
      <c r="H13" s="2"/>
      <c r="I13" s="2"/>
      <c r="J13" s="2"/>
    </row>
    <row r="14" spans="1:10" ht="15" x14ac:dyDescent="0.25">
      <c r="A14" s="5" t="s">
        <v>12</v>
      </c>
      <c r="B14" s="5"/>
      <c r="C14" s="17">
        <f>C7</f>
        <v>27.54</v>
      </c>
      <c r="D14" s="17">
        <f>H54+C6+C8</f>
        <v>615.98695815110682</v>
      </c>
      <c r="E14" s="17">
        <f>C6+C8</f>
        <v>131.18985969485021</v>
      </c>
      <c r="F14" s="42">
        <f>C6+C7</f>
        <v>131.18985969485021</v>
      </c>
      <c r="G14" s="17">
        <f>C6+C7</f>
        <v>131.18985969485021</v>
      </c>
      <c r="H14" s="2"/>
      <c r="I14" s="2"/>
      <c r="J14" s="2"/>
    </row>
    <row r="15" spans="1:10" ht="15" x14ac:dyDescent="0.25">
      <c r="A15" s="2" t="s">
        <v>13</v>
      </c>
      <c r="B15" s="2"/>
      <c r="C15" s="18">
        <f>C13-C14</f>
        <v>1268.8803476936121</v>
      </c>
      <c r="D15" s="18">
        <f t="shared" ref="D15:G15" si="0">D13-D14</f>
        <v>-206.63840320665304</v>
      </c>
      <c r="E15" s="18">
        <f t="shared" si="0"/>
        <v>278.15869524960357</v>
      </c>
      <c r="F15" s="43">
        <f t="shared" si="0"/>
        <v>1062.241944486959</v>
      </c>
      <c r="G15" s="18">
        <f t="shared" si="0"/>
        <v>400.98011549295785</v>
      </c>
      <c r="H15" s="2"/>
      <c r="I15" s="2"/>
      <c r="J15" s="2"/>
    </row>
    <row r="16" spans="1:10" ht="15" x14ac:dyDescent="0.25">
      <c r="A16" s="2" t="s">
        <v>14</v>
      </c>
      <c r="B16" s="2"/>
      <c r="C16" s="19">
        <f>IFERROR(C13/C14,0)</f>
        <v>47.074086699114453</v>
      </c>
      <c r="D16" s="19">
        <f t="shared" ref="D16:G16" si="1">IFERROR(D13/D14,0)</f>
        <v>0.66454094445947198</v>
      </c>
      <c r="E16" s="19">
        <f t="shared" si="1"/>
        <v>3.1202758802898738</v>
      </c>
      <c r="F16" s="44">
        <f t="shared" si="1"/>
        <v>9.0969820911292327</v>
      </c>
      <c r="G16" s="19">
        <f t="shared" si="1"/>
        <v>4.0564871128427473</v>
      </c>
      <c r="H16" s="2"/>
      <c r="I16" s="2"/>
      <c r="J16" s="2"/>
    </row>
    <row r="17" spans="1:10" ht="15" x14ac:dyDescent="0.25">
      <c r="A17" s="2" t="s">
        <v>15</v>
      </c>
      <c r="B17" s="2"/>
      <c r="C17" s="20">
        <f>IFERROR(C14/$B$54,0)</f>
        <v>5.5864791323052589</v>
      </c>
      <c r="D17" s="20">
        <f t="shared" ref="D17:F17" si="2">IFERROR(D14/$B$54,0)</f>
        <v>124.95273375030322</v>
      </c>
      <c r="E17" s="20">
        <f t="shared" si="2"/>
        <v>26.611816033236583</v>
      </c>
      <c r="F17" s="45">
        <f t="shared" si="2"/>
        <v>26.611816033236583</v>
      </c>
      <c r="G17" s="20">
        <f>IFERROR(G14/$B$55,0)</f>
        <v>22.926939194753455</v>
      </c>
      <c r="H17" s="2"/>
      <c r="I17" s="2"/>
      <c r="J17" s="2"/>
    </row>
    <row r="18" spans="1:10" ht="15" x14ac:dyDescent="0.25">
      <c r="A18" s="2" t="s">
        <v>33</v>
      </c>
      <c r="B18" s="2"/>
      <c r="C18" s="11">
        <v>7.4300000000000005E-2</v>
      </c>
      <c r="D18" s="11">
        <v>7.4300000000000005E-2</v>
      </c>
      <c r="E18" s="11">
        <v>7.4300000000000005E-2</v>
      </c>
      <c r="F18" s="46">
        <v>7.4300000000000005E-2</v>
      </c>
      <c r="G18" s="11">
        <v>3.56E-2</v>
      </c>
      <c r="H18" s="2"/>
      <c r="I18" s="2"/>
      <c r="J18" s="2"/>
    </row>
    <row r="19" spans="1:10" ht="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 x14ac:dyDescent="0.25">
      <c r="A20" s="2"/>
      <c r="B20" s="4"/>
      <c r="C20" s="4"/>
      <c r="D20" s="4" t="s">
        <v>16</v>
      </c>
      <c r="E20" s="4" t="s">
        <v>16</v>
      </c>
      <c r="F20" s="4" t="s">
        <v>16</v>
      </c>
      <c r="G20" s="4"/>
      <c r="H20" s="4"/>
      <c r="I20" s="4"/>
      <c r="J20" s="4"/>
    </row>
    <row r="21" spans="1:10" ht="15" x14ac:dyDescent="0.25">
      <c r="A21" s="2"/>
      <c r="B21" s="4" t="s">
        <v>17</v>
      </c>
      <c r="C21" s="4" t="s">
        <v>17</v>
      </c>
      <c r="D21" s="4" t="s">
        <v>18</v>
      </c>
      <c r="E21" s="4" t="s">
        <v>19</v>
      </c>
      <c r="F21" s="4" t="s">
        <v>20</v>
      </c>
      <c r="G21" s="4" t="s">
        <v>16</v>
      </c>
      <c r="H21" s="4"/>
      <c r="I21" s="4"/>
      <c r="J21" s="4"/>
    </row>
    <row r="22" spans="1:10" ht="15" x14ac:dyDescent="0.25">
      <c r="A22" s="2"/>
      <c r="B22" s="4" t="s">
        <v>21</v>
      </c>
      <c r="C22" s="4" t="s">
        <v>22</v>
      </c>
      <c r="D22" s="4" t="s">
        <v>23</v>
      </c>
      <c r="E22" s="4" t="s">
        <v>23</v>
      </c>
      <c r="F22" s="4" t="s">
        <v>23</v>
      </c>
      <c r="G22" s="4" t="s">
        <v>21</v>
      </c>
      <c r="H22" s="4" t="s">
        <v>24</v>
      </c>
      <c r="I22" s="4" t="s">
        <v>46</v>
      </c>
      <c r="J22" s="4"/>
    </row>
    <row r="23" spans="1:10" ht="15" x14ac:dyDescent="0.25">
      <c r="A23" s="6" t="s">
        <v>25</v>
      </c>
      <c r="B23" s="6" t="s">
        <v>26</v>
      </c>
      <c r="C23" s="6" t="s">
        <v>27</v>
      </c>
      <c r="D23" s="6" t="s">
        <v>28</v>
      </c>
      <c r="E23" s="6" t="s">
        <v>28</v>
      </c>
      <c r="F23" s="6" t="s">
        <v>28</v>
      </c>
      <c r="G23" s="6" t="s">
        <v>28</v>
      </c>
      <c r="H23" s="6" t="s">
        <v>29</v>
      </c>
      <c r="I23" s="6" t="s">
        <v>47</v>
      </c>
      <c r="J23" s="6" t="s">
        <v>30</v>
      </c>
    </row>
    <row r="24" spans="1:10" ht="15" x14ac:dyDescent="0.25">
      <c r="A24" s="2">
        <v>1</v>
      </c>
      <c r="B24" s="7">
        <v>0.66639000000000004</v>
      </c>
      <c r="C24" s="7">
        <v>7.956481310346112E-5</v>
      </c>
      <c r="D24" s="3">
        <v>8.84</v>
      </c>
      <c r="E24" s="3">
        <v>1.28</v>
      </c>
      <c r="F24" s="3">
        <v>3.24</v>
      </c>
      <c r="G24" s="3">
        <v>29.26</v>
      </c>
      <c r="H24" s="3">
        <v>57.24</v>
      </c>
      <c r="I24" s="3">
        <v>105.99</v>
      </c>
      <c r="J24" s="3">
        <v>4.2620000000000005</v>
      </c>
    </row>
    <row r="25" spans="1:10" ht="15" x14ac:dyDescent="0.25">
      <c r="A25" s="2">
        <v>2</v>
      </c>
      <c r="B25" s="7">
        <v>0.66639000000000004</v>
      </c>
      <c r="C25" s="7">
        <v>7.956481310346112E-5</v>
      </c>
      <c r="D25" s="3">
        <v>9.06</v>
      </c>
      <c r="E25" s="3">
        <v>1.31</v>
      </c>
      <c r="F25" s="3">
        <v>3.32</v>
      </c>
      <c r="G25" s="3">
        <v>30.53</v>
      </c>
      <c r="H25" s="3">
        <v>59.18</v>
      </c>
      <c r="I25" s="3">
        <v>105.99</v>
      </c>
      <c r="J25" s="3">
        <v>4.4219999999999997</v>
      </c>
    </row>
    <row r="26" spans="1:10" ht="15" x14ac:dyDescent="0.25">
      <c r="A26" s="2">
        <v>3</v>
      </c>
      <c r="B26" s="7">
        <v>0.66639000000000004</v>
      </c>
      <c r="C26" s="7">
        <v>7.956481310346112E-5</v>
      </c>
      <c r="D26" s="3">
        <v>9.2899999999999991</v>
      </c>
      <c r="E26" s="3">
        <v>1.34</v>
      </c>
      <c r="F26" s="3">
        <v>3.41</v>
      </c>
      <c r="G26" s="3">
        <v>32.909999999999997</v>
      </c>
      <c r="H26" s="3">
        <v>61.19</v>
      </c>
      <c r="I26" s="3">
        <v>105.99</v>
      </c>
      <c r="J26" s="3">
        <v>4.6949999999999994</v>
      </c>
    </row>
    <row r="27" spans="1:10" ht="15" x14ac:dyDescent="0.25">
      <c r="A27" s="2">
        <v>4</v>
      </c>
      <c r="B27" s="7">
        <v>0.66639000000000004</v>
      </c>
      <c r="C27" s="7">
        <v>7.956481310346112E-5</v>
      </c>
      <c r="D27" s="3">
        <v>9.52</v>
      </c>
      <c r="E27" s="3">
        <v>1.37</v>
      </c>
      <c r="F27" s="3">
        <v>3.49</v>
      </c>
      <c r="G27" s="3">
        <v>37.15</v>
      </c>
      <c r="H27" s="3">
        <v>63.27</v>
      </c>
      <c r="I27" s="3">
        <v>105.99</v>
      </c>
      <c r="J27" s="3">
        <v>5.1530000000000005</v>
      </c>
    </row>
    <row r="28" spans="1:10" ht="15" x14ac:dyDescent="0.25">
      <c r="A28" s="2">
        <v>5</v>
      </c>
      <c r="B28" s="7">
        <v>0.66639000000000004</v>
      </c>
      <c r="C28" s="7">
        <v>7.956481310346112E-5</v>
      </c>
      <c r="D28" s="3">
        <v>9.76</v>
      </c>
      <c r="E28" s="3">
        <v>1.41</v>
      </c>
      <c r="F28" s="3">
        <v>3.58</v>
      </c>
      <c r="G28" s="3">
        <v>36.020000000000003</v>
      </c>
      <c r="H28" s="3">
        <v>65.430000000000007</v>
      </c>
      <c r="I28" s="3">
        <v>105.99</v>
      </c>
      <c r="J28" s="3">
        <v>5.0770000000000008</v>
      </c>
    </row>
    <row r="29" spans="1:10" ht="15" x14ac:dyDescent="0.25">
      <c r="A29" s="2">
        <v>6</v>
      </c>
      <c r="B29" s="7">
        <v>0.66639000000000004</v>
      </c>
      <c r="C29" s="7">
        <v>7.956481310346112E-5</v>
      </c>
      <c r="D29" s="3">
        <v>10</v>
      </c>
      <c r="E29" s="3">
        <v>1.44</v>
      </c>
      <c r="F29" s="3">
        <v>3.67</v>
      </c>
      <c r="G29" s="3">
        <v>50.12</v>
      </c>
      <c r="H29" s="3">
        <v>67.650000000000006</v>
      </c>
      <c r="I29" s="3">
        <v>105.99</v>
      </c>
      <c r="J29" s="3">
        <v>6.5229999999999997</v>
      </c>
    </row>
    <row r="30" spans="1:10" ht="15" x14ac:dyDescent="0.25">
      <c r="A30" s="2">
        <v>7</v>
      </c>
      <c r="B30" s="7">
        <v>0.66639000000000004</v>
      </c>
      <c r="C30" s="7">
        <v>7.956481310346112E-5</v>
      </c>
      <c r="D30" s="3">
        <v>10.25</v>
      </c>
      <c r="E30" s="3">
        <v>1.48</v>
      </c>
      <c r="F30" s="3">
        <v>3.76</v>
      </c>
      <c r="G30" s="3">
        <v>56.12</v>
      </c>
      <c r="H30" s="3">
        <v>69.95</v>
      </c>
      <c r="I30" s="3">
        <v>105.99</v>
      </c>
      <c r="J30" s="3">
        <v>7.1610000000000005</v>
      </c>
    </row>
    <row r="31" spans="1:10" ht="15" x14ac:dyDescent="0.25">
      <c r="A31" s="2">
        <v>8</v>
      </c>
      <c r="B31" s="7">
        <v>0.66639000000000004</v>
      </c>
      <c r="C31" s="7">
        <v>7.956481310346112E-5</v>
      </c>
      <c r="D31" s="3">
        <v>10.51</v>
      </c>
      <c r="E31" s="3">
        <v>1.52</v>
      </c>
      <c r="F31" s="3">
        <v>3.85</v>
      </c>
      <c r="G31" s="3">
        <v>52.78</v>
      </c>
      <c r="H31" s="3">
        <v>72.33</v>
      </c>
      <c r="I31" s="3">
        <v>105.99</v>
      </c>
      <c r="J31" s="3">
        <v>6.8659999999999997</v>
      </c>
    </row>
    <row r="32" spans="1:10" ht="15" x14ac:dyDescent="0.25">
      <c r="A32" s="2">
        <v>9</v>
      </c>
      <c r="B32" s="7">
        <v>0.66639000000000004</v>
      </c>
      <c r="C32" s="7">
        <v>7.956481310346112E-5</v>
      </c>
      <c r="D32" s="3">
        <v>10.77</v>
      </c>
      <c r="E32" s="3">
        <v>1.56</v>
      </c>
      <c r="F32" s="3">
        <v>3.95</v>
      </c>
      <c r="G32" s="3">
        <v>48.75</v>
      </c>
      <c r="H32" s="3">
        <v>74.790000000000006</v>
      </c>
      <c r="I32" s="3">
        <v>105.99</v>
      </c>
      <c r="J32" s="3">
        <v>6.5030000000000001</v>
      </c>
    </row>
    <row r="33" spans="1:10" ht="15" x14ac:dyDescent="0.25">
      <c r="A33" s="2">
        <v>10</v>
      </c>
      <c r="B33" s="7">
        <v>0.66639000000000004</v>
      </c>
      <c r="C33" s="7">
        <v>7.956481310346112E-5</v>
      </c>
      <c r="D33" s="3">
        <v>11.04</v>
      </c>
      <c r="E33" s="3">
        <v>1.59</v>
      </c>
      <c r="F33" s="3">
        <v>4.05</v>
      </c>
      <c r="G33" s="3">
        <v>49.68</v>
      </c>
      <c r="H33" s="3">
        <v>77.33</v>
      </c>
      <c r="I33" s="3">
        <v>105.99</v>
      </c>
      <c r="J33" s="3">
        <v>6.6360000000000001</v>
      </c>
    </row>
    <row r="34" spans="1:10" ht="15" x14ac:dyDescent="0.25">
      <c r="A34" s="2">
        <v>11</v>
      </c>
      <c r="B34" s="7">
        <v>0</v>
      </c>
      <c r="C34" s="7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5" x14ac:dyDescent="0.25">
      <c r="A35" s="2">
        <v>12</v>
      </c>
      <c r="B35" s="7">
        <v>0</v>
      </c>
      <c r="C35" s="7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ht="15" x14ac:dyDescent="0.25">
      <c r="A36" s="2">
        <v>13</v>
      </c>
      <c r="B36" s="7">
        <v>0</v>
      </c>
      <c r="C36" s="7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15" x14ac:dyDescent="0.25">
      <c r="A37" s="2">
        <v>14</v>
      </c>
      <c r="B37" s="7">
        <v>0</v>
      </c>
      <c r="C37" s="7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5" x14ac:dyDescent="0.25">
      <c r="A38" s="2">
        <v>15</v>
      </c>
      <c r="B38" s="7">
        <v>0</v>
      </c>
      <c r="C38" s="7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ht="15" x14ac:dyDescent="0.25">
      <c r="A39" s="2">
        <v>16</v>
      </c>
      <c r="B39" s="7">
        <v>0</v>
      </c>
      <c r="C39" s="7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15" x14ac:dyDescent="0.25">
      <c r="A40" s="2">
        <v>17</v>
      </c>
      <c r="B40" s="7">
        <v>0</v>
      </c>
      <c r="C40" s="7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5" x14ac:dyDescent="0.25">
      <c r="A41" s="2">
        <v>18</v>
      </c>
      <c r="B41" s="7">
        <v>0</v>
      </c>
      <c r="C41" s="7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</row>
    <row r="42" spans="1:10" ht="15" x14ac:dyDescent="0.25">
      <c r="A42" s="2">
        <v>19</v>
      </c>
      <c r="B42" s="7">
        <v>0</v>
      </c>
      <c r="C42" s="7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</row>
    <row r="43" spans="1:10" ht="15" x14ac:dyDescent="0.25">
      <c r="A43" s="2">
        <v>20</v>
      </c>
      <c r="B43" s="7">
        <v>0</v>
      </c>
      <c r="C43" s="7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</row>
    <row r="44" spans="1:10" ht="15" x14ac:dyDescent="0.25">
      <c r="A44" s="2">
        <v>21</v>
      </c>
      <c r="B44" s="7">
        <v>0</v>
      </c>
      <c r="C44" s="7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</row>
    <row r="45" spans="1:10" ht="15" x14ac:dyDescent="0.25">
      <c r="A45" s="2">
        <v>22</v>
      </c>
      <c r="B45" s="7">
        <v>0</v>
      </c>
      <c r="C45" s="7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15" x14ac:dyDescent="0.25">
      <c r="A46" s="2">
        <v>23</v>
      </c>
      <c r="B46" s="7">
        <v>0</v>
      </c>
      <c r="C46" s="7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x14ac:dyDescent="0.3">
      <c r="A47" s="2">
        <v>24</v>
      </c>
      <c r="B47" s="7">
        <v>0</v>
      </c>
      <c r="C47" s="7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</row>
    <row r="48" spans="1:10" x14ac:dyDescent="0.3">
      <c r="A48" s="2">
        <v>25</v>
      </c>
      <c r="B48" s="7">
        <v>0</v>
      </c>
      <c r="C48" s="7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</row>
    <row r="49" spans="1:10" x14ac:dyDescent="0.3">
      <c r="A49" s="2">
        <v>26</v>
      </c>
      <c r="B49" s="7">
        <v>0</v>
      </c>
      <c r="C49" s="7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</row>
    <row r="50" spans="1:10" x14ac:dyDescent="0.3">
      <c r="A50" s="2">
        <v>27</v>
      </c>
      <c r="B50" s="7">
        <v>0</v>
      </c>
      <c r="C50" s="7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x14ac:dyDescent="0.3">
      <c r="A51" s="2">
        <v>28</v>
      </c>
      <c r="B51" s="7">
        <v>0</v>
      </c>
      <c r="C51" s="7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</row>
    <row r="52" spans="1:10" x14ac:dyDescent="0.3">
      <c r="A52" s="2">
        <v>29</v>
      </c>
      <c r="B52" s="7">
        <v>0</v>
      </c>
      <c r="C52" s="7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</row>
    <row r="53" spans="1:10" x14ac:dyDescent="0.3">
      <c r="A53" s="5">
        <v>30</v>
      </c>
      <c r="B53" s="8">
        <v>0</v>
      </c>
      <c r="C53" s="8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</row>
    <row r="54" spans="1:10" x14ac:dyDescent="0.3">
      <c r="A54" s="4" t="s">
        <v>31</v>
      </c>
      <c r="B54" s="7">
        <f>B24+NPV($F$18,B25:B53)</f>
        <v>4.9297597552531496</v>
      </c>
      <c r="C54" s="7">
        <f t="shared" ref="C54:J54" si="3">C24+NPV($F$18,C25:C53)</f>
        <v>5.8859738827365504E-4</v>
      </c>
      <c r="D54" s="3">
        <f t="shared" si="3"/>
        <v>72.21067070385611</v>
      </c>
      <c r="E54" s="3">
        <f t="shared" si="3"/>
        <v>10.426860811090743</v>
      </c>
      <c r="F54" s="3">
        <f t="shared" si="3"/>
        <v>26.480497583527132</v>
      </c>
      <c r="G54" s="3">
        <f t="shared" si="3"/>
        <v>300.2305258459798</v>
      </c>
      <c r="H54" s="3">
        <f t="shared" si="3"/>
        <v>484.79709845625666</v>
      </c>
      <c r="I54" s="3">
        <f t="shared" si="3"/>
        <v>784.0832492373554</v>
      </c>
      <c r="J54" s="3">
        <f t="shared" si="3"/>
        <v>40.93485549444538</v>
      </c>
    </row>
    <row r="55" spans="1:10" x14ac:dyDescent="0.3">
      <c r="A55" s="4" t="s">
        <v>32</v>
      </c>
      <c r="B55" s="7">
        <f>B24+NPV($G$18,B25:B53)</f>
        <v>5.7220834661118385</v>
      </c>
      <c r="C55" s="7">
        <f t="shared" ref="C55:J55" si="4">C24+NPV($G$18,C25:C53)</f>
        <v>6.8319827960142468E-4</v>
      </c>
      <c r="D55" s="3">
        <f t="shared" si="4"/>
        <v>84.439387495599519</v>
      </c>
      <c r="E55" s="3">
        <f t="shared" si="4"/>
        <v>12.192195338689347</v>
      </c>
      <c r="F55" s="3">
        <f t="shared" si="4"/>
        <v>30.965317068828917</v>
      </c>
      <c r="G55" s="3">
        <f t="shared" si="4"/>
        <v>356.19398663125321</v>
      </c>
      <c r="H55" s="3">
        <f t="shared" si="4"/>
        <v>568.39417909273959</v>
      </c>
      <c r="I55" s="3">
        <f t="shared" si="4"/>
        <v>910.10313265984439</v>
      </c>
      <c r="J55" s="3">
        <f t="shared" si="4"/>
        <v>48.379088653437108</v>
      </c>
    </row>
  </sheetData>
  <pageMargins left="0.7" right="0.7" top="0.75" bottom="0.75" header="0.3" footer="0.3"/>
  <pageSetup scale="60" orientation="portrait" r:id="rId1"/>
  <headerFooter>
    <oddHeader>&amp;RMidAmerican Energy  Company
South Dakota Energy Efficiency
2016 Annual Report
Annual Program Results
Data Request 2-3</oddHeader>
    <oddFooter>&amp;L&amp;A&amp;CPage &amp;P of &amp;N&amp;RData Request 2-3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leted xmlns="41B0BF35-30BF-46B2-B31C-608546DD1474">Ready for Review</completed>
    <Status xmlns="41B0BF35-30BF-46B2-B31C-608546DD1474" xsi:nil="true"/>
    <Reviewed_x0020_By xmlns="41B0BF35-30BF-46B2-B31C-608546DD1474">tmy,</Reviewed_x0020_By>
    <Comments xmlns="41B0BF35-30BF-46B2-B31C-608546DD1474" xsi:nil="true"/>
    <Assigned_x0020_to0 xmlns="41B0BF35-30BF-46B2-B31C-608546DD1474">Cade</Assigned_x0020_to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70FB7786CBBA41A2A7057F1464547C" ma:contentTypeVersion="25" ma:contentTypeDescription="Create a new document." ma:contentTypeScope="" ma:versionID="d5e318e978737caff16e24b3f94b6bf1">
  <xsd:schema xmlns:xsd="http://www.w3.org/2001/XMLSchema" xmlns:xs="http://www.w3.org/2001/XMLSchema" xmlns:p="http://schemas.microsoft.com/office/2006/metadata/properties" xmlns:ns2="41B0BF35-30BF-46B2-B31C-608546DD1474" targetNamespace="http://schemas.microsoft.com/office/2006/metadata/properties" ma:root="true" ma:fieldsID="37001cd2d17deae487d9a5b189de5444" ns2:_="">
    <xsd:import namespace="41B0BF35-30BF-46B2-B31C-608546DD1474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Assigned_x0020_to0" minOccurs="0"/>
                <xsd:element ref="ns2:Reviewed_x0020_By" minOccurs="0"/>
                <xsd:element ref="ns2:Comments" minOccurs="0"/>
                <xsd:element ref="ns2:complet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B0BF35-30BF-46B2-B31C-608546DD1474" elementFormDefault="qualified">
    <xsd:import namespace="http://schemas.microsoft.com/office/2006/documentManagement/types"/>
    <xsd:import namespace="http://schemas.microsoft.com/office/infopath/2007/PartnerControls"/>
    <xsd:element name="Status" ma:index="8" nillable="true" ma:displayName="Extentions on DR &amp; due date" ma:internalName="Status" ma:readOnly="false">
      <xsd:simpleType>
        <xsd:restriction base="dms:Note">
          <xsd:maxLength value="255"/>
        </xsd:restriction>
      </xsd:simpleType>
    </xsd:element>
    <xsd:element name="Assigned_x0020_to0" ma:index="9" nillable="true" ma:displayName="Assigned to" ma:internalName="Assigned_x0020_to0" ma:readOnly="false">
      <xsd:simpleType>
        <xsd:restriction base="dms:Note">
          <xsd:maxLength value="255"/>
        </xsd:restriction>
      </xsd:simpleType>
    </xsd:element>
    <xsd:element name="Reviewed_x0020_By" ma:index="10" nillable="true" ma:displayName="Reviewed By" ma:internalName="Reviewed_x0020_By" ma:readOnly="false">
      <xsd:simpleType>
        <xsd:restriction base="dms:Note">
          <xsd:maxLength value="255"/>
        </xsd:restriction>
      </xsd:simpleType>
    </xsd:element>
    <xsd:element name="Comments" ma:index="11" nillable="true" ma:displayName="Due Date" ma:description="date" ma:internalName="Comments" ma:readOnly="false">
      <xsd:simpleType>
        <xsd:restriction base="dms:Note">
          <xsd:maxLength value="255"/>
        </xsd:restriction>
      </xsd:simpleType>
    </xsd:element>
    <xsd:element name="completed" ma:index="12" nillable="true" ma:displayName="Status" ma:default="Ready for Review" ma:format="Dropdown" ma:internalName="completed" ma:readOnly="false">
      <xsd:simpleType>
        <xsd:union memberTypes="dms:Text">
          <xsd:simpleType>
            <xsd:restriction base="dms:Choice">
              <xsd:enumeration value="Ready for Review"/>
              <xsd:enumeration value="Assigned"/>
              <xsd:enumeration value="Complete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75318C-BBC4-4BED-A06E-3F07D59A4D4A}">
  <ds:schemaRefs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41B0BF35-30BF-46B2-B31C-608546DD1474"/>
  </ds:schemaRefs>
</ds:datastoreItem>
</file>

<file path=customXml/itemProps2.xml><?xml version="1.0" encoding="utf-8"?>
<ds:datastoreItem xmlns:ds="http://schemas.openxmlformats.org/officeDocument/2006/customXml" ds:itemID="{8ACA72C1-D213-4561-8E41-7EA06B157C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866BF8-330F-4651-9866-67491DAFD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B0BF35-30BF-46B2-B31C-608546DD1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Residential Equipment E - Cloth</vt:lpstr>
      <vt:lpstr>Residential Equipment E- CAC</vt:lpstr>
      <vt:lpstr>Residential Equipment E- GSHP</vt:lpstr>
      <vt:lpstr>Residential Equipment E- ASHP</vt:lpstr>
      <vt:lpstr>Residential Equipment E- Therm</vt:lpstr>
      <vt:lpstr>Residential Equipment E- Fan</vt:lpstr>
      <vt:lpstr>Residential Equipment E- WAC</vt:lpstr>
      <vt:lpstr>Residential Audit - Fauc Aer</vt:lpstr>
      <vt:lpstr>Residential Audit E- Showerhead</vt:lpstr>
      <vt:lpstr>Residential Audit E- Audit Pipe</vt:lpstr>
      <vt:lpstr>Residential Audit E- Therm</vt:lpstr>
      <vt:lpstr>Residential Audit E- Attic</vt:lpstr>
      <vt:lpstr>Residential Audit E- Kitch Aer</vt:lpstr>
      <vt:lpstr>Residential L.M. - Elec</vt:lpstr>
      <vt:lpstr>Residential Recycling - Freezer</vt:lpstr>
      <vt:lpstr>Residential Recycling - Refrig</vt:lpstr>
      <vt:lpstr>Nonresidential Equipment E- The</vt:lpstr>
      <vt:lpstr>Nonresidential Equipment E- T-8</vt:lpstr>
      <vt:lpstr>Nonresidential Equipment E-Hali</vt:lpstr>
      <vt:lpstr>Nonresidential Equipment E-VSD</vt:lpstr>
      <vt:lpstr>Nonresidential Equipment E-CAC</vt:lpstr>
      <vt:lpstr>Nonresidential Equipment E-CVSD</vt:lpstr>
      <vt:lpstr>Nonresidential Audit E-LED Exit</vt:lpstr>
      <vt:lpstr>Nonresidential Audit E-Fac Aer</vt:lpstr>
      <vt:lpstr>Nonresidential Audit E-Pipe Ins</vt:lpstr>
      <vt:lpstr>Residential Equipment G- Therm</vt:lpstr>
      <vt:lpstr>Residential Equipment G-Furn</vt:lpstr>
      <vt:lpstr>Residential Audit G- Kit Aer</vt:lpstr>
      <vt:lpstr>Residential Audit G- Fauc Aer</vt:lpstr>
      <vt:lpstr>Residential Audit G- Shower</vt:lpstr>
      <vt:lpstr>Residential Audit G- Pipe</vt:lpstr>
      <vt:lpstr>Residential Audit G- Therm</vt:lpstr>
      <vt:lpstr>Residential Audit G- Attic</vt:lpstr>
      <vt:lpstr>Residential Audit G- RIM</vt:lpstr>
      <vt:lpstr>Residential Audit G- Sidewall</vt:lpstr>
      <vt:lpstr>Nonresidential Equip G- Furn</vt:lpstr>
      <vt:lpstr>Nonresidential Equip G- Therm</vt:lpstr>
      <vt:lpstr>Nonresidential Equip G- Boiler</vt:lpstr>
      <vt:lpstr>Nonresidential Audit G- Fauc Ae</vt:lpstr>
      <vt:lpstr>Nonresidential Audit G- Kit Ae </vt:lpstr>
      <vt:lpstr>Nonresidential Audit G- Shower</vt:lpstr>
      <vt:lpstr>Nonresidential Audit G- Pipe</vt:lpstr>
      <vt:lpstr>Nonresidential Custom G-Boiler</vt:lpstr>
    </vt:vector>
  </TitlesOfParts>
  <Company>MidAmerican Energy Holdings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t52668</dc:creator>
  <cp:lastModifiedBy>Douglas, Tina  (PUC)</cp:lastModifiedBy>
  <cp:lastPrinted>2017-03-22T16:02:29Z</cp:lastPrinted>
  <dcterms:created xsi:type="dcterms:W3CDTF">2011-01-26T15:17:09Z</dcterms:created>
  <dcterms:modified xsi:type="dcterms:W3CDTF">2017-03-24T19:43:42Z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0x010100AA70FB7786CBBA41A2A7057F1464547C</vt:lpwstr>
  </property>
</Properties>
</file>